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activeTab="0"/>
  </bookViews>
  <sheets>
    <sheet name="Configurator" sheetId="1" r:id="rId1"/>
    <sheet name="Daten" sheetId="2" state="veryHidden" r:id="rId2"/>
    <sheet name="Ergebnisse" sheetId="3" state="veryHidden" r:id="rId3"/>
    <sheet name="Sprache" sheetId="4" state="veryHidden" r:id="rId4"/>
    <sheet name="Translation" sheetId="5" state="veryHidden" r:id="rId5"/>
    <sheet name="Help" sheetId="6" state="veryHidden" r:id="rId6"/>
  </sheets>
  <definedNames>
    <definedName name="_xlnm.Print_Area" localSheetId="0">'Configurator'!$A$1:$M$53</definedName>
  </definedNames>
  <calcPr fullCalcOnLoad="1"/>
</workbook>
</file>

<file path=xl/sharedStrings.xml><?xml version="1.0" encoding="utf-8"?>
<sst xmlns="http://schemas.openxmlformats.org/spreadsheetml/2006/main" count="267" uniqueCount="216">
  <si>
    <t>Firma:</t>
  </si>
  <si>
    <t>Straße/Hausnummer:</t>
  </si>
  <si>
    <t>Telefon/E-Mail:</t>
  </si>
  <si>
    <t>Postleitzahl/Ort:</t>
  </si>
  <si>
    <t>Stückzahl/Wunschliefertermin:</t>
  </si>
  <si>
    <t>Projektname:</t>
  </si>
  <si>
    <t>Typbestimmung</t>
  </si>
  <si>
    <t>Grundtyp</t>
  </si>
  <si>
    <t>Kurzbezeichnung</t>
  </si>
  <si>
    <t>Zwischenergebnisse</t>
  </si>
  <si>
    <t>Deutsch</t>
  </si>
  <si>
    <t>English</t>
  </si>
  <si>
    <t>Code</t>
  </si>
  <si>
    <t>Sprache</t>
  </si>
  <si>
    <t>Verfügbare Sprachen</t>
  </si>
  <si>
    <t>Aktuelle Sprache</t>
  </si>
  <si>
    <t>Français</t>
  </si>
  <si>
    <t>Español</t>
  </si>
  <si>
    <t>Italiano</t>
  </si>
  <si>
    <t>Company:</t>
  </si>
  <si>
    <t>Project name:</t>
  </si>
  <si>
    <t>Neues Projekt</t>
  </si>
  <si>
    <t>New project</t>
  </si>
  <si>
    <t>Ansprechpartner:</t>
  </si>
  <si>
    <t>Company contact:</t>
  </si>
  <si>
    <t>Nederlands</t>
  </si>
  <si>
    <t>Norsk</t>
  </si>
  <si>
    <t>Danske</t>
  </si>
  <si>
    <t>Description / Help:</t>
  </si>
  <si>
    <t>Beschreibung / Hilfe:</t>
  </si>
  <si>
    <t>Wenn keine Schutzeinrichtung ausgewählt wird, ist die höchstzulässige Rückstromfestigkeit des PV Moduls zu berücksichtigen (Datenblatt).</t>
  </si>
  <si>
    <t>Stringanschlüsse steckbar mit PST40i1.</t>
  </si>
  <si>
    <t>Stringanschlüsse konventionell mit Verschraubung.</t>
  </si>
  <si>
    <t>Einzelstringüberwachung eine Messeinheit pro String.</t>
  </si>
  <si>
    <t>Applikation ohne Überwachung.</t>
  </si>
  <si>
    <t>Applikation ohne Überspannungsschutz.</t>
  </si>
  <si>
    <t>Multistringüberwachung unter Vorgabe wieviele Strings über eine Messeinheit geführt werden.</t>
  </si>
  <si>
    <t>String ist ein Stromkreis, in dem PV-Module in Reihe geschaltet sind, um die festgelegte PV Spannung zu erreichen.
Die Anzahl der Strings pro Verteiler gibt die Anzahl der im Verteiler parallel geschalteten Strings an.</t>
  </si>
  <si>
    <t xml:space="preserve">Der DC Freischalter schaltet die PV-Gleichstromhauptkabel vom PV-Generator-Anschlusskasten zum Wechselrichter frei. </t>
  </si>
  <si>
    <t>Der Überspannungsableiter WieTap SCI 600/1000 wirkt als Überspannungsschutz mit kombinierter Abtrennvorrichtung und Kurzschlussvorrichtung.
Sichere Trennung durch eingebaute Sicherung im + wie auch im - Pfad, die im Kurzschlussfall sicher auslösen.</t>
  </si>
  <si>
    <t>Der Blitzstrom-Ableiter (Typ1) DEHNlimit PV 1000 vereint folgende Funktionen blitzstromtragfähig, folgestromlöschend, leckstromfrei.
Bei unmittelbarer Installation vor dem Wechselrichter (5 m Regel) wirkt er zusätzlich als Feinschutz.</t>
  </si>
  <si>
    <t>Die Stringdiode verhindert Rückströme in die parallel geschalteten Strings.
Der zulässige Nennstrom der Diode beträgt 3 A. Die Lösung ist somit in der Regel für Strings aus Dünnschichtmodulen geeignet.</t>
  </si>
  <si>
    <t>Isc ist der Kurzschlussstrom unter Standard-Testbedingungen (Datenblatt Modulhersteller).</t>
  </si>
  <si>
    <t>Die maximale PV Spannung (Upv) berechnet sich aus der Anzahl der Module, die zu einem String in Reihe geschaltet werden.
Die maximale PV Spannung (Upv) gibt den Typ des zu verwendeten DC Freischalters und ÜSS vor (WieTap SCI 600 oder 1000).</t>
  </si>
  <si>
    <t>City / ZIP code:</t>
  </si>
  <si>
    <t>Address / building number:</t>
  </si>
  <si>
    <t>Quantity / Requested delivery date:</t>
  </si>
  <si>
    <t>Phone / e-mail:</t>
  </si>
  <si>
    <t>Application without supervision.</t>
  </si>
  <si>
    <t>Application without surge protection.</t>
  </si>
  <si>
    <t>String ports pluggable with PST40i1.</t>
  </si>
  <si>
    <t>String connections with conventional screw connection.</t>
  </si>
  <si>
    <t>Single string monitoring with one measuring unit for each string.</t>
  </si>
  <si>
    <t>Multi string monitoring with specification how many strings are performed via each measurement unit.</t>
  </si>
  <si>
    <t>Die Diode in einem Potential vorzugsweise im + wirkt als Ventil, um Rückströme zu verhindern (klassische Anwendung für Dünnschichtmodule).
Dioden in beiden Potentialen (+ und -) antiparallel hat keinen technischen Vorteil und erzeugt zusätzliche Verlustleistung.
Die Sicherung in einem Potential verhindert ähnlich wie die Diode das entstehen von unzulässig hohen Rückströmen.
Sicherungen in beiden Potentialen (+ und -) schützt zusätzlich bei Gefahr eines doppelten Erdschlusses (oft länderspezifisch gefordert).</t>
  </si>
  <si>
    <t>Isc is the short circuit current under standard test conditions (data sheet manufacturer).</t>
  </si>
  <si>
    <t>The string diode prevents reverse currents in the parallel strings.
The permissible rated current of the diode is 3 A. The solution is therefore usually suitable for strings of thin film modules.</t>
  </si>
  <si>
    <t>Die Sicherung dient dem Schutz der Strings vor unzulässig hohen Rückströmen.
Die Auslegung der Sicherung hängt vom verwendeten PV-Modul (Datenblatt) ab und vom Sicherungshersteller (Kennlinie der Sicherung).
(z.B. Bussmann Sicherung: 1,56 x Kurzschlussstrom PV Modul (Isc))</t>
  </si>
  <si>
    <t>The fuse protects the strings from unacceptably high reverse currents.
The value of the fuse depends on the type of PV module (data sheet) and on the manufacturer specific data (characteristic of the fuse)
(e.g. Bussmann fuse. 1.56 x PV short circuit current)</t>
  </si>
  <si>
    <t>String is a circuit where PV modules are connected in series to achieve the established PV voltage.
The number of strings for each distribution indicates the number of parallel strings in the distributon.</t>
  </si>
  <si>
    <t>If no protective device is selected, the maximum reverse current of the PV module has to be considered (data sheet).</t>
  </si>
  <si>
    <t>Die Diode in einem Potential (vorzugsweise im +) wirkt als Ventil, um Rückströme zu verhindern (klassische Anwendung für Dünnschichtmodule).
Dioden in beiden Potentialen (+ und -) antiparallel hat keinen technischen Vorteil und erzeugt zusätzliche Verlustleistung.
Die Sicherung in einem Potential verhindert ähnlich wie die Diode das entstehen von unzulässig hohen Rückströmen.
Sicherungen in beiden Potentialen (+ und -) schützt zusätzlich bei Gefahr eines doppelten Erdschlusses (oft länderspezifisch gefordert).</t>
  </si>
  <si>
    <t>A diode in one potential (preferably positive) acts as a valve to prevent reverse currents (classic application for thin-film modules).
Diodes in both potentials (+ and -) anti-parallel have no technical advantage and generate additional power loss.
A fuse in one potential prevent excessively high reverse currents similar to a diode.
Fuses in both potentials (+ and -) additional protect against a risk of double earth fault (often country-specific request).</t>
  </si>
  <si>
    <t>The maximum PV voltage (Voc) is calculated within the number of modules connected in series to one string.
The maximum PV voltage (Voc) defines the type of the used DC switch and surge protection (wieTAP SCI 600 or 1000).</t>
  </si>
  <si>
    <t>The DC circuit breaker opens the PV DC main cable between PV generator junction box and inverter.</t>
  </si>
  <si>
    <t>The surge arrester wieTAP SCI 600/1000 works as surge protection combined with disconnect and short-circuit device.
Safe disconnection by built-in fuse in positive and minus potential path to be safe triggered by the short-circuit.</t>
  </si>
  <si>
    <t>The lightning current arresters (type 1) DEHNlimit PV 1000  brings following functions lightning current carrying capacity, follow current extinguishing, free from leakage current.
In the immediate installation before the inverter (typically 5 m), he also acts as secondary protection.</t>
  </si>
  <si>
    <t>Der passende Rangierverteiler für Ihr smart Installation-Projekt</t>
  </si>
  <si>
    <t>Funktionsbeschreibung</t>
  </si>
  <si>
    <t>Zusenden per Fax: +49 951 9326-996 oder per E-Mail (einfach anklicken)</t>
  </si>
  <si>
    <t>Mehr Informationen online, per E-Mail an bit.ts@wieland-electric.com, per Telefon: +49 951 9324-996</t>
  </si>
  <si>
    <t>Bussystem</t>
  </si>
  <si>
    <t>KNX</t>
  </si>
  <si>
    <t>LON</t>
  </si>
  <si>
    <r>
      <t>gesis</t>
    </r>
    <r>
      <rPr>
        <sz val="10"/>
        <rFont val="Arial"/>
        <family val="0"/>
      </rPr>
      <t xml:space="preserve"> RAN </t>
    </r>
  </si>
  <si>
    <t>Versorgungsspannung</t>
  </si>
  <si>
    <t>AC 400 V</t>
  </si>
  <si>
    <t>AC 230 V</t>
  </si>
  <si>
    <t>Beleuchtungssystem I</t>
  </si>
  <si>
    <t>Beleuchtungssystem II</t>
  </si>
  <si>
    <t>Fensterantriebe</t>
  </si>
  <si>
    <t>Heizung/Kühlung</t>
  </si>
  <si>
    <t>Binär-Tastereingänge</t>
  </si>
  <si>
    <t>Binär-Sensoreingänge</t>
  </si>
  <si>
    <t>Binär-Funkeingänge</t>
  </si>
  <si>
    <t>Sonnenschutz I</t>
  </si>
  <si>
    <t>Sonnenschutz II</t>
  </si>
  <si>
    <t>direkt geschaltet</t>
  </si>
  <si>
    <t>direkt/indirekt geschaltet</t>
  </si>
  <si>
    <t>gedimmt (DALI)</t>
  </si>
  <si>
    <t>gedimmt (universal)</t>
  </si>
  <si>
    <t>gedimmt (1-10V)</t>
  </si>
  <si>
    <t>Typ</t>
  </si>
  <si>
    <t>Beleuchtung I Typ</t>
  </si>
  <si>
    <t>Beleuchtung I Anzahl</t>
  </si>
  <si>
    <t>Beleuchtung II Typ</t>
  </si>
  <si>
    <t>Beleuchtung II Anzahl</t>
  </si>
  <si>
    <t>Anzahl Gruppen</t>
  </si>
  <si>
    <t>Anzahl Antriebe</t>
  </si>
  <si>
    <t>DC 24 V</t>
  </si>
  <si>
    <t>AC 12-230 V, 0,5 A</t>
  </si>
  <si>
    <t>AC/DC 24-230 V, 0,5 A</t>
  </si>
  <si>
    <t>DC 24 V, 0,5 A</t>
  </si>
  <si>
    <t>Fensterkontakte</t>
  </si>
  <si>
    <t>Präsenzmelder</t>
  </si>
  <si>
    <t>Taupunktwächter</t>
  </si>
  <si>
    <t>Sonstige</t>
  </si>
  <si>
    <t>Lichttaster</t>
  </si>
  <si>
    <t>Jalousietaster</t>
  </si>
  <si>
    <t>Präsenztaster</t>
  </si>
  <si>
    <t>Sensorkanäle</t>
  </si>
  <si>
    <t>Tasterkanäle</t>
  </si>
  <si>
    <t>Szenentaster</t>
  </si>
  <si>
    <t>Sonnenschutz I Typ</t>
  </si>
  <si>
    <t>Sonnenschutz I Anzahl</t>
  </si>
  <si>
    <t>Sonnenschutz II Typ</t>
  </si>
  <si>
    <t>Sonnenschutz II Anzahl</t>
  </si>
  <si>
    <t>Fensterantriebe Typ</t>
  </si>
  <si>
    <t>Fensterantriebe Anzahl</t>
  </si>
  <si>
    <t>Heizung/Kühlung Typ</t>
  </si>
  <si>
    <t>Heizung/Kühlung Anzahl</t>
  </si>
  <si>
    <t>Binäreingänge Typ</t>
  </si>
  <si>
    <t>Binäreingänge Anzahl</t>
  </si>
  <si>
    <t>konventionelle Taster Typ</t>
  </si>
  <si>
    <t>konventionelle Taster Anzahl</t>
  </si>
  <si>
    <t>Funkeingänge Typ</t>
  </si>
  <si>
    <t>Funkeingänge Anzahl</t>
  </si>
  <si>
    <t>Anzahl Eingänge</t>
  </si>
  <si>
    <t>Rangierverteilertyp</t>
  </si>
  <si>
    <t>Anzahl Taster</t>
  </si>
  <si>
    <t/>
  </si>
  <si>
    <t>More information online, via e-mail to bit.ts@wieland-electric.com, via phone: +49 951 9324-996</t>
  </si>
  <si>
    <t>Forward via fax: +49 951 9326-996 or via e-mail (just click)</t>
  </si>
  <si>
    <t>The fitting distribution box for your smart installation project</t>
  </si>
  <si>
    <t>Dezentrale, steckbare gesis RAN bieten Lösungen für eine nachhaltige Elektroinstallation</t>
  </si>
  <si>
    <t>Decentral, pluggable gesis RAN offer solutions for a lasting electrical installation</t>
  </si>
  <si>
    <t>Functional description</t>
  </si>
  <si>
    <t>Bus system</t>
  </si>
  <si>
    <t>Supply voltage</t>
  </si>
  <si>
    <t>Lighting system I</t>
  </si>
  <si>
    <t>Lighting system II</t>
  </si>
  <si>
    <t>Shutter system I</t>
  </si>
  <si>
    <t>Shutter system II</t>
  </si>
  <si>
    <t>Window drives</t>
  </si>
  <si>
    <t>Heating/Cooling</t>
  </si>
  <si>
    <t>Binary sensor inputs</t>
  </si>
  <si>
    <t>Binary push-button inputs</t>
  </si>
  <si>
    <t>Binary RC inputs</t>
  </si>
  <si>
    <t>direct switched</t>
  </si>
  <si>
    <t>direct/indirect switched</t>
  </si>
  <si>
    <t>dimmed (DALI)</t>
  </si>
  <si>
    <t>dimmed (1-10V)</t>
  </si>
  <si>
    <t>dimmed (universal)</t>
  </si>
  <si>
    <t>Type</t>
  </si>
  <si>
    <t>Number of groups</t>
  </si>
  <si>
    <t>Number of drives</t>
  </si>
  <si>
    <t>Window contacts</t>
  </si>
  <si>
    <t>Distribution box type</t>
  </si>
  <si>
    <t>Dew point sensor</t>
  </si>
  <si>
    <t>Presence detector</t>
  </si>
  <si>
    <t>Other</t>
  </si>
  <si>
    <t>Lighting push-button</t>
  </si>
  <si>
    <t>Shutter push-button</t>
  </si>
  <si>
    <t>Scene push-button</t>
  </si>
  <si>
    <t>Presence push-button</t>
  </si>
  <si>
    <t>Sensor channels</t>
  </si>
  <si>
    <t>Push-button channels</t>
  </si>
  <si>
    <t>Number of inputs</t>
  </si>
  <si>
    <t>Number of push-buttons</t>
  </si>
  <si>
    <t>De juiste verdeler voor uw SMART installatie project.</t>
  </si>
  <si>
    <t>Functiebeschrijving</t>
  </si>
  <si>
    <t>Bussysteem</t>
  </si>
  <si>
    <t>Voedingsspanning</t>
  </si>
  <si>
    <t>verlichtingssysteem I</t>
  </si>
  <si>
    <t>Verlichtingssysteem II</t>
  </si>
  <si>
    <t>Zonwering I</t>
  </si>
  <si>
    <t>Zonwering II</t>
  </si>
  <si>
    <t>Raambesturing</t>
  </si>
  <si>
    <t>Verwarming/Koeling</t>
  </si>
  <si>
    <t>Binaire sensoringang</t>
  </si>
  <si>
    <t>Binaire pulsdrukkeringang</t>
  </si>
  <si>
    <t>Binaire radiografische ingangen</t>
  </si>
  <si>
    <t>Direkt geschakeld</t>
  </si>
  <si>
    <t>Direkt / indirekt geschakeld</t>
  </si>
  <si>
    <t>Gedimt (DALI)</t>
  </si>
  <si>
    <t>gedimt (1-10V)</t>
  </si>
  <si>
    <t>gedimt (universeel)</t>
  </si>
  <si>
    <t>Aantal groepen</t>
  </si>
  <si>
    <t>Aantal motoren</t>
  </si>
  <si>
    <t>Vensterkontakt</t>
  </si>
  <si>
    <t>Rangeerverdelertype</t>
  </si>
  <si>
    <t>Projectnaam</t>
  </si>
  <si>
    <t>Aantal / gewenste leverdatum</t>
  </si>
  <si>
    <t>Contactpersoon:</t>
  </si>
  <si>
    <t>Straat / Huisnummer</t>
  </si>
  <si>
    <t>Postcode / Plaats</t>
  </si>
  <si>
    <t>Telefoon / E-mail</t>
  </si>
  <si>
    <t>Nieuw project</t>
  </si>
  <si>
    <t>Aanwezigheidsdetector</t>
  </si>
  <si>
    <t>Dauwpuntbewaking</t>
  </si>
  <si>
    <t>beschrijving / hulp</t>
  </si>
  <si>
    <t>Overige</t>
  </si>
  <si>
    <t>Lichtschakelaar</t>
  </si>
  <si>
    <t>Zonweringsschakelaar</t>
  </si>
  <si>
    <t>Sceneschakelaar</t>
  </si>
  <si>
    <t>Aanwezigheidsschakelaar</t>
  </si>
  <si>
    <t>Sensorkanalen</t>
  </si>
  <si>
    <t>Drukkerkanalen</t>
  </si>
  <si>
    <t>Aantal ingangen</t>
  </si>
  <si>
    <t>Aantal pulsdrukkers</t>
  </si>
  <si>
    <t>Toesturen per fax: +31 10 2855-401</t>
  </si>
  <si>
    <t>Meer Informatie online, per e-mail aan bit.ts@wieland-electric.com, per telefoon: +31 10 2855-333</t>
  </si>
  <si>
    <t>Decentrale, stekerbare verdelers bieden oplossingen voor een duurzame elektro installatie</t>
  </si>
  <si>
    <t>gesis RAN KNX RM configurator</t>
  </si>
  <si>
    <t>Konfigurator gesis RAN KNX RM</t>
  </si>
  <si>
    <t>Configurator gesis RAN KNX RM</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</si>
</sst>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Ja&quot;;&quot;Ja&quot;;&quot;Nein&quot;"/>
    <numFmt numFmtId="179" formatCode="&quot;Wahr&quot;;&quot;Wahr&quot;;&quot;Falsch&quot;"/>
    <numFmt numFmtId="180" formatCode="&quot;Ein&quot;;&quot;Ein&quot;;&quot;Aus&quot;"/>
    <numFmt numFmtId="181" formatCode="[$€-2]\ #,##0.00_);[Red]\([$€-2]\ #,##0.00\)"/>
    <numFmt numFmtId="182" formatCode="0.0"/>
  </numFmts>
  <fonts count="53">
    <font>
      <sz val="10"/>
      <name val="Arial"/>
      <family val="0"/>
    </font>
    <font>
      <b/>
      <sz val="10"/>
      <name val="Arial"/>
      <family val="2"/>
    </font>
    <font>
      <sz val="8"/>
      <name val="Arial"/>
      <family val="0"/>
    </font>
    <font>
      <sz val="10"/>
      <color indexed="9"/>
      <name val="Arial"/>
      <family val="0"/>
    </font>
    <font>
      <b/>
      <sz val="16"/>
      <name val="Arial"/>
      <family val="2"/>
    </font>
    <font>
      <b/>
      <sz val="12"/>
      <name val="Arial"/>
      <family val="2"/>
    </font>
    <font>
      <i/>
      <sz val="10"/>
      <name val="Arial"/>
      <family val="2"/>
    </font>
    <font>
      <sz val="10"/>
      <color indexed="8"/>
      <name val="Arial"/>
      <family val="0"/>
    </font>
    <font>
      <b/>
      <sz val="10"/>
      <color indexed="8"/>
      <name val="Arial"/>
      <family val="0"/>
    </font>
    <font>
      <u val="single"/>
      <sz val="10"/>
      <color indexed="12"/>
      <name val="Arial"/>
      <family val="0"/>
    </font>
    <font>
      <u val="single"/>
      <sz val="10"/>
      <color indexed="36"/>
      <name val="Arial"/>
      <family val="0"/>
    </font>
    <font>
      <b/>
      <sz val="16"/>
      <color indexed="17"/>
      <name val="Arial"/>
      <family val="0"/>
    </font>
    <font>
      <b/>
      <sz val="14"/>
      <name val="Arial"/>
      <family val="2"/>
    </font>
    <font>
      <b/>
      <sz val="8"/>
      <color indexed="8"/>
      <name val="Arial"/>
      <family val="0"/>
    </font>
    <font>
      <b/>
      <sz val="8"/>
      <name val="Arial"/>
      <family val="2"/>
    </font>
    <font>
      <b/>
      <u val="single"/>
      <sz val="14"/>
      <color indexed="9"/>
      <name val="Arial"/>
      <family val="2"/>
    </font>
    <font>
      <b/>
      <sz val="8"/>
      <color indexed="9"/>
      <name val="Arial"/>
      <family val="0"/>
    </font>
    <font>
      <sz val="12"/>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55"/>
        <bgColor indexed="64"/>
      </patternFill>
    </fill>
    <fill>
      <patternFill patternType="solid">
        <fgColor rgb="FFFFCC99"/>
        <bgColor indexed="64"/>
      </patternFill>
    </fill>
    <fill>
      <patternFill patternType="solid">
        <fgColor indexed="42"/>
        <bgColor indexed="64"/>
      </patternFill>
    </fill>
    <fill>
      <patternFill patternType="solid">
        <fgColor rgb="FFC6EFCE"/>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7"/>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medium"/>
      <top style="medium"/>
      <bottom>
        <color indexed="63"/>
      </bottom>
    </border>
    <border>
      <left style="thin"/>
      <right>
        <color indexed="63"/>
      </right>
      <top style="thin"/>
      <bottom style="thin"/>
    </border>
    <border>
      <left>
        <color indexed="63"/>
      </left>
      <right style="thin"/>
      <top style="thin"/>
      <bottom style="thin"/>
    </border>
    <border>
      <left style="medium"/>
      <right style="medium"/>
      <top>
        <color indexed="63"/>
      </top>
      <bottom>
        <color indexed="63"/>
      </bottom>
    </border>
    <border>
      <left style="medium"/>
      <right style="medium"/>
      <top>
        <color indexed="63"/>
      </top>
      <bottom style="medium"/>
    </border>
  </borders>
  <cellStyleXfs count="1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8"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8"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19" fillId="2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8" borderId="0" applyNumberFormat="0" applyBorder="0" applyAlignment="0" applyProtection="0"/>
    <xf numFmtId="0" fontId="19" fillId="28" borderId="0" applyNumberFormat="0" applyBorder="0" applyAlignment="0" applyProtection="0"/>
    <xf numFmtId="0" fontId="19" fillId="9" borderId="0" applyNumberFormat="0" applyBorder="0" applyAlignment="0" applyProtection="0"/>
    <xf numFmtId="0" fontId="19" fillId="2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8" borderId="0" applyNumberFormat="0" applyBorder="0" applyAlignment="0" applyProtection="0"/>
    <xf numFmtId="0" fontId="19" fillId="28" borderId="0" applyNumberFormat="0" applyBorder="0" applyAlignment="0" applyProtection="0"/>
    <xf numFmtId="0" fontId="19" fillId="9"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8" fillId="39" borderId="1" applyNumberFormat="0" applyAlignment="0" applyProtection="0"/>
    <xf numFmtId="0" fontId="20" fillId="0" borderId="0" applyNumberFormat="0" applyFill="0" applyBorder="0" applyAlignment="0" applyProtection="0"/>
    <xf numFmtId="0" fontId="39" fillId="39" borderId="2" applyNumberFormat="0" applyAlignment="0" applyProtection="0"/>
    <xf numFmtId="0" fontId="21" fillId="8" borderId="3" applyNumberFormat="0" applyAlignment="0" applyProtection="0"/>
    <xf numFmtId="0" fontId="10" fillId="0" borderId="0" applyNumberFormat="0" applyFill="0" applyBorder="0" applyAlignment="0" applyProtection="0"/>
    <xf numFmtId="0" fontId="21" fillId="8" borderId="3" applyNumberFormat="0" applyAlignment="0" applyProtection="0"/>
    <xf numFmtId="0" fontId="22" fillId="0" borderId="4" applyNumberFormat="0" applyFill="0" applyAlignment="0" applyProtection="0"/>
    <xf numFmtId="0" fontId="0" fillId="10" borderId="5" applyNumberFormat="0" applyFont="0" applyAlignment="0" applyProtection="0"/>
    <xf numFmtId="0" fontId="34" fillId="40" borderId="6" applyNumberFormat="0" applyAlignment="0" applyProtection="0"/>
    <xf numFmtId="169" fontId="0" fillId="0" borderId="0" applyFont="0" applyFill="0" applyBorder="0" applyAlignment="0" applyProtection="0"/>
    <xf numFmtId="0" fontId="40" fillId="41" borderId="2" applyNumberFormat="0" applyAlignment="0" applyProtection="0"/>
    <xf numFmtId="0" fontId="23" fillId="9" borderId="3" applyNumberFormat="0" applyAlignment="0" applyProtection="0"/>
    <xf numFmtId="0" fontId="41" fillId="0" borderId="7" applyNumberFormat="0" applyFill="0" applyAlignment="0" applyProtection="0"/>
    <xf numFmtId="0" fontId="42" fillId="0" borderId="0" applyNumberFormat="0" applyFill="0" applyBorder="0" applyAlignment="0" applyProtection="0"/>
    <xf numFmtId="0" fontId="22" fillId="0" borderId="4" applyNumberFormat="0" applyFill="0" applyAlignment="0" applyProtection="0"/>
    <xf numFmtId="0" fontId="26" fillId="42" borderId="0" applyNumberFormat="0" applyBorder="0" applyAlignment="0" applyProtection="0"/>
    <xf numFmtId="0" fontId="43" fillId="43" borderId="0" applyNumberFormat="0" applyBorder="0" applyAlignment="0" applyProtection="0"/>
    <xf numFmtId="0" fontId="9" fillId="0" borderId="0" applyNumberFormat="0" applyFill="0" applyBorder="0" applyAlignment="0" applyProtection="0"/>
    <xf numFmtId="0" fontId="24" fillId="44" borderId="0" applyNumberFormat="0" applyBorder="0" applyAlignment="0" applyProtection="0"/>
    <xf numFmtId="0" fontId="23" fillId="9" borderId="3" applyNumberFormat="0" applyAlignment="0" applyProtection="0"/>
    <xf numFmtId="171" fontId="0" fillId="0" borderId="0" applyFont="0" applyFill="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25" fillId="20" borderId="0" applyNumberFormat="0" applyBorder="0" applyAlignment="0" applyProtection="0"/>
    <xf numFmtId="0" fontId="44" fillId="45" borderId="0" applyNumberFormat="0" applyBorder="0" applyAlignment="0" applyProtection="0"/>
    <xf numFmtId="0" fontId="25" fillId="20" borderId="0" applyNumberFormat="0" applyBorder="0" applyAlignment="0" applyProtection="0"/>
    <xf numFmtId="0" fontId="0" fillId="10" borderId="5" applyNumberFormat="0" applyFont="0" applyAlignment="0" applyProtection="0"/>
    <xf numFmtId="0" fontId="0" fillId="46" borderId="11" applyNumberFormat="0" applyFont="0" applyAlignment="0" applyProtection="0"/>
    <xf numFmtId="0" fontId="24" fillId="44" borderId="0" applyNumberFormat="0" applyBorder="0" applyAlignment="0" applyProtection="0"/>
    <xf numFmtId="9" fontId="0" fillId="0" borderId="0" applyFont="0" applyFill="0" applyBorder="0" applyAlignment="0" applyProtection="0"/>
    <xf numFmtId="0" fontId="26" fillId="42" borderId="0" applyNumberFormat="0" applyBorder="0" applyAlignment="0" applyProtection="0"/>
    <xf numFmtId="0" fontId="45" fillId="47" borderId="0" applyNumberFormat="0" applyBorder="0" applyAlignment="0" applyProtection="0"/>
    <xf numFmtId="0" fontId="27" fillId="8" borderId="12"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33" fillId="0" borderId="13" applyNumberFormat="0" applyFill="0" applyAlignment="0" applyProtection="0"/>
    <xf numFmtId="0" fontId="33" fillId="0" borderId="13" applyNumberFormat="0" applyFill="0" applyAlignment="0" applyProtection="0"/>
    <xf numFmtId="0" fontId="46" fillId="0" borderId="0" applyNumberFormat="0" applyFill="0" applyBorder="0" applyAlignment="0" applyProtection="0"/>
    <xf numFmtId="0" fontId="47" fillId="0" borderId="14" applyNumberFormat="0" applyFill="0" applyAlignment="0" applyProtection="0"/>
    <xf numFmtId="0" fontId="48" fillId="0" borderId="15" applyNumberFormat="0" applyFill="0" applyAlignment="0" applyProtection="0"/>
    <xf numFmtId="0" fontId="49" fillId="0" borderId="16" applyNumberFormat="0" applyFill="0" applyAlignment="0" applyProtection="0"/>
    <xf numFmtId="0" fontId="49" fillId="0" borderId="0" applyNumberFormat="0" applyFill="0" applyBorder="0" applyAlignment="0" applyProtection="0"/>
    <xf numFmtId="0" fontId="27" fillId="8" borderId="12" applyNumberFormat="0" applyAlignment="0" applyProtection="0"/>
    <xf numFmtId="0" fontId="34" fillId="40" borderId="6" applyNumberFormat="0" applyAlignment="0" applyProtection="0"/>
    <xf numFmtId="0" fontId="28" fillId="0" borderId="0" applyNumberFormat="0" applyFill="0" applyBorder="0" applyAlignment="0" applyProtection="0"/>
    <xf numFmtId="0" fontId="50" fillId="0" borderId="17" applyNumberFormat="0" applyFill="0" applyAlignment="0" applyProtection="0"/>
    <xf numFmtId="0" fontId="2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1" fillId="0" borderId="0" applyNumberFormat="0" applyFill="0" applyBorder="0" applyAlignment="0" applyProtection="0"/>
    <xf numFmtId="0" fontId="52" fillId="48" borderId="18" applyNumberFormat="0" applyAlignment="0" applyProtection="0"/>
  </cellStyleXfs>
  <cellXfs count="92">
    <xf numFmtId="0" fontId="0" fillId="0" borderId="0" xfId="0" applyAlignment="1">
      <alignment/>
    </xf>
    <xf numFmtId="0" fontId="0" fillId="0" borderId="0" xfId="0" applyAlignment="1">
      <alignment horizontal="center"/>
    </xf>
    <xf numFmtId="0" fontId="0" fillId="8" borderId="19" xfId="0" applyFill="1" applyBorder="1" applyAlignment="1" applyProtection="1">
      <alignment horizontal="center" vertical="center"/>
      <protection/>
    </xf>
    <xf numFmtId="0" fontId="0" fillId="8" borderId="20" xfId="0" applyFill="1" applyBorder="1" applyAlignment="1" applyProtection="1">
      <alignment vertical="center"/>
      <protection/>
    </xf>
    <xf numFmtId="0" fontId="0" fillId="8" borderId="19" xfId="0" applyFill="1" applyBorder="1" applyAlignment="1" applyProtection="1">
      <alignment vertical="center"/>
      <protection/>
    </xf>
    <xf numFmtId="0" fontId="0" fillId="8" borderId="21" xfId="0" applyFill="1" applyBorder="1" applyAlignment="1" applyProtection="1">
      <alignment vertical="center"/>
      <protection/>
    </xf>
    <xf numFmtId="0" fontId="0" fillId="0" borderId="0" xfId="0" applyAlignment="1" applyProtection="1">
      <alignment vertical="center"/>
      <protection/>
    </xf>
    <xf numFmtId="0" fontId="0" fillId="8" borderId="22" xfId="0" applyFill="1" applyBorder="1" applyAlignment="1" applyProtection="1">
      <alignment vertical="center"/>
      <protection/>
    </xf>
    <xf numFmtId="0" fontId="4" fillId="8" borderId="0" xfId="0" applyFont="1" applyFill="1" applyBorder="1" applyAlignment="1" applyProtection="1">
      <alignment vertical="center"/>
      <protection/>
    </xf>
    <xf numFmtId="0" fontId="0" fillId="8" borderId="23" xfId="0" applyFill="1" applyBorder="1" applyAlignment="1" applyProtection="1">
      <alignment vertical="center"/>
      <protection/>
    </xf>
    <xf numFmtId="0" fontId="0" fillId="8" borderId="0" xfId="0" applyFill="1" applyBorder="1" applyAlignment="1" applyProtection="1">
      <alignment vertical="center"/>
      <protection/>
    </xf>
    <xf numFmtId="0" fontId="0" fillId="8" borderId="0" xfId="0" applyFill="1" applyBorder="1" applyAlignment="1" applyProtection="1">
      <alignment horizontal="center" vertical="center"/>
      <protection/>
    </xf>
    <xf numFmtId="0" fontId="5" fillId="8" borderId="0" xfId="0" applyFont="1" applyFill="1" applyBorder="1" applyAlignment="1" applyProtection="1">
      <alignment vertical="center"/>
      <protection/>
    </xf>
    <xf numFmtId="0" fontId="3" fillId="8" borderId="0" xfId="0" applyFont="1" applyFill="1" applyBorder="1" applyAlignment="1" applyProtection="1">
      <alignment horizontal="center" vertical="center"/>
      <protection/>
    </xf>
    <xf numFmtId="0" fontId="3" fillId="8" borderId="0" xfId="0" applyFont="1" applyFill="1" applyBorder="1" applyAlignment="1" applyProtection="1">
      <alignment vertical="center"/>
      <protection/>
    </xf>
    <xf numFmtId="0" fontId="1" fillId="8" borderId="0" xfId="0" applyFont="1" applyFill="1" applyBorder="1" applyAlignment="1" applyProtection="1">
      <alignment horizontal="center" vertical="center"/>
      <protection/>
    </xf>
    <xf numFmtId="0" fontId="1" fillId="8" borderId="0" xfId="0" applyFont="1" applyFill="1" applyBorder="1" applyAlignment="1" applyProtection="1">
      <alignment vertical="center"/>
      <protection/>
    </xf>
    <xf numFmtId="3" fontId="8" fillId="8" borderId="24" xfId="0" applyNumberFormat="1" applyFont="1" applyFill="1" applyBorder="1" applyAlignment="1" applyProtection="1">
      <alignment horizontal="center" vertical="center"/>
      <protection/>
    </xf>
    <xf numFmtId="0" fontId="8" fillId="8" borderId="24" xfId="0" applyFont="1" applyFill="1" applyBorder="1" applyAlignment="1" applyProtection="1">
      <alignment horizontal="center" vertical="center"/>
      <protection/>
    </xf>
    <xf numFmtId="0" fontId="7" fillId="8" borderId="25" xfId="0" applyFont="1" applyFill="1" applyBorder="1" applyAlignment="1" applyProtection="1">
      <alignment vertical="center"/>
      <protection/>
    </xf>
    <xf numFmtId="0" fontId="7" fillId="8" borderId="26" xfId="0" applyFont="1" applyFill="1" applyBorder="1" applyAlignment="1" applyProtection="1">
      <alignment vertical="center"/>
      <protection/>
    </xf>
    <xf numFmtId="0" fontId="7" fillId="8" borderId="26" xfId="0" applyFont="1" applyFill="1" applyBorder="1" applyAlignment="1" applyProtection="1">
      <alignment horizontal="center" vertical="center"/>
      <protection/>
    </xf>
    <xf numFmtId="0" fontId="7" fillId="8" borderId="27" xfId="0" applyFont="1" applyFill="1" applyBorder="1" applyAlignment="1" applyProtection="1">
      <alignment vertical="center"/>
      <protection/>
    </xf>
    <xf numFmtId="0" fontId="0" fillId="0" borderId="0" xfId="0" applyAlignment="1" applyProtection="1">
      <alignment horizontal="center" vertical="center"/>
      <protection/>
    </xf>
    <xf numFmtId="0" fontId="9" fillId="8" borderId="0" xfId="98" applyFill="1" applyBorder="1" applyAlignment="1" applyProtection="1">
      <alignment vertical="center"/>
      <protection/>
    </xf>
    <xf numFmtId="0" fontId="11" fillId="8" borderId="0" xfId="0" applyFont="1" applyFill="1" applyBorder="1" applyAlignment="1" applyProtection="1">
      <alignment vertical="center"/>
      <protection/>
    </xf>
    <xf numFmtId="0" fontId="0" fillId="0" borderId="0" xfId="0" applyAlignment="1" applyProtection="1">
      <alignment/>
      <protection/>
    </xf>
    <xf numFmtId="0" fontId="1" fillId="0" borderId="0" xfId="0" applyFont="1" applyAlignment="1" applyProtection="1">
      <alignment horizontal="center"/>
      <protection/>
    </xf>
    <xf numFmtId="1" fontId="0" fillId="0" borderId="0" xfId="0" applyNumberFormat="1" applyAlignment="1">
      <alignment/>
    </xf>
    <xf numFmtId="182" fontId="0" fillId="0" borderId="0" xfId="0" applyNumberFormat="1" applyAlignment="1">
      <alignment/>
    </xf>
    <xf numFmtId="0" fontId="2" fillId="8" borderId="0" xfId="0" applyFont="1" applyFill="1" applyBorder="1" applyAlignment="1" applyProtection="1">
      <alignment vertical="center"/>
      <protection/>
    </xf>
    <xf numFmtId="0" fontId="13" fillId="49" borderId="28" xfId="0" applyFont="1" applyFill="1" applyBorder="1" applyAlignment="1" applyProtection="1">
      <alignment horizontal="right" vertical="center"/>
      <protection locked="0"/>
    </xf>
    <xf numFmtId="0" fontId="0" fillId="49" borderId="0" xfId="0" applyFill="1" applyAlignment="1" applyProtection="1">
      <alignment vertical="center"/>
      <protection/>
    </xf>
    <xf numFmtId="0" fontId="0" fillId="49" borderId="0" xfId="0" applyFill="1" applyAlignment="1" applyProtection="1">
      <alignment horizontal="center" vertical="center"/>
      <protection/>
    </xf>
    <xf numFmtId="0" fontId="16" fillId="8" borderId="0" xfId="0" applyFont="1" applyFill="1" applyBorder="1" applyAlignment="1" applyProtection="1">
      <alignment vertical="center"/>
      <protection/>
    </xf>
    <xf numFmtId="49" fontId="0" fillId="0" borderId="0" xfId="0" applyNumberFormat="1" applyAlignment="1">
      <alignment horizontal="center"/>
    </xf>
    <xf numFmtId="0" fontId="0" fillId="0" borderId="0" xfId="0" applyNumberFormat="1" applyAlignment="1">
      <alignment horizontal="center"/>
    </xf>
    <xf numFmtId="0" fontId="5" fillId="8" borderId="29" xfId="0" applyFont="1" applyFill="1" applyBorder="1" applyAlignment="1" applyProtection="1">
      <alignment horizontal="center" vertical="center" wrapText="1"/>
      <protection/>
    </xf>
    <xf numFmtId="0" fontId="0" fillId="0" borderId="0" xfId="0" applyNumberFormat="1" applyAlignment="1" applyProtection="1">
      <alignment/>
      <protection/>
    </xf>
    <xf numFmtId="0" fontId="0" fillId="0" borderId="0" xfId="0" applyNumberFormat="1" applyAlignment="1" applyProtection="1">
      <alignment wrapText="1"/>
      <protection/>
    </xf>
    <xf numFmtId="0" fontId="0" fillId="0" borderId="0" xfId="0" applyFill="1" applyAlignment="1" applyProtection="1">
      <alignment/>
      <protection/>
    </xf>
    <xf numFmtId="0" fontId="1" fillId="0" borderId="0" xfId="0" applyNumberFormat="1" applyFont="1" applyAlignment="1" applyProtection="1">
      <alignment horizontal="center" wrapText="1"/>
      <protection/>
    </xf>
    <xf numFmtId="0" fontId="0" fillId="0" borderId="0" xfId="0" applyNumberFormat="1" applyAlignment="1" applyProtection="1">
      <alignment horizontal="left" vertical="top" wrapText="1"/>
      <protection/>
    </xf>
    <xf numFmtId="0" fontId="7" fillId="0" borderId="0" xfId="0" applyNumberFormat="1" applyFont="1" applyFill="1" applyAlignment="1" applyProtection="1">
      <alignment horizontal="left" vertical="top" wrapText="1"/>
      <protection/>
    </xf>
    <xf numFmtId="0" fontId="0" fillId="0" borderId="0" xfId="0" applyNumberFormat="1" applyFont="1" applyFill="1" applyAlignment="1" applyProtection="1">
      <alignment horizontal="left" vertical="top" wrapText="1"/>
      <protection locked="0"/>
    </xf>
    <xf numFmtId="0" fontId="0" fillId="0" borderId="0" xfId="0" applyNumberFormat="1" applyAlignment="1" applyProtection="1">
      <alignment horizontal="left" vertical="top"/>
      <protection/>
    </xf>
    <xf numFmtId="0" fontId="0" fillId="0" borderId="0" xfId="0" applyNumberFormat="1" applyFill="1" applyAlignment="1" applyProtection="1">
      <alignment horizontal="left" vertical="top" wrapText="1"/>
      <protection locked="0"/>
    </xf>
    <xf numFmtId="0" fontId="0" fillId="0" borderId="0" xfId="0" applyNumberFormat="1" applyFill="1" applyAlignment="1" applyProtection="1">
      <alignment wrapText="1"/>
      <protection/>
    </xf>
    <xf numFmtId="0" fontId="0" fillId="0" borderId="0" xfId="0" applyNumberFormat="1" applyFill="1" applyAlignment="1" applyProtection="1">
      <alignment vertical="top" wrapText="1"/>
      <protection/>
    </xf>
    <xf numFmtId="0" fontId="0" fillId="0" borderId="0" xfId="0" applyFill="1" applyAlignment="1" applyProtection="1">
      <alignment/>
      <protection locked="0"/>
    </xf>
    <xf numFmtId="0" fontId="0" fillId="0" borderId="0" xfId="0" applyFill="1" applyAlignment="1" applyProtection="1">
      <alignment wrapText="1"/>
      <protection/>
    </xf>
    <xf numFmtId="0" fontId="0" fillId="0" borderId="0" xfId="0" applyAlignment="1">
      <alignment vertical="center"/>
    </xf>
    <xf numFmtId="0" fontId="0" fillId="0" borderId="0" xfId="0" applyNumberFormat="1" applyFill="1" applyAlignment="1" applyProtection="1">
      <alignment horizontal="left" vertical="top" wrapText="1"/>
      <protection/>
    </xf>
    <xf numFmtId="0" fontId="35" fillId="8" borderId="0" xfId="0" applyFont="1" applyFill="1" applyBorder="1" applyAlignment="1" applyProtection="1">
      <alignment vertical="center"/>
      <protection/>
    </xf>
    <xf numFmtId="0" fontId="7" fillId="8" borderId="0" xfId="0" applyFont="1" applyFill="1" applyBorder="1" applyAlignment="1" applyProtection="1">
      <alignment vertical="center"/>
      <protection/>
    </xf>
    <xf numFmtId="0" fontId="7" fillId="8" borderId="0" xfId="0" applyFont="1" applyFill="1" applyBorder="1" applyAlignment="1" applyProtection="1">
      <alignment horizontal="center" vertical="center"/>
      <protection/>
    </xf>
    <xf numFmtId="0" fontId="35" fillId="8" borderId="0" xfId="0" applyFont="1" applyFill="1" applyBorder="1" applyAlignment="1" applyProtection="1">
      <alignment horizontal="center" vertical="center"/>
      <protection/>
    </xf>
    <xf numFmtId="0" fontId="7" fillId="8" borderId="0" xfId="0" applyFont="1" applyFill="1" applyBorder="1" applyAlignment="1" applyProtection="1">
      <alignment vertical="center" wrapText="1"/>
      <protection/>
    </xf>
    <xf numFmtId="0" fontId="0" fillId="8" borderId="0" xfId="0" applyFont="1" applyFill="1" applyBorder="1" applyAlignment="1" applyProtection="1">
      <alignment vertical="center"/>
      <protection/>
    </xf>
    <xf numFmtId="0" fontId="0" fillId="0" borderId="0" xfId="0" applyNumberFormat="1" applyAlignment="1">
      <alignment/>
    </xf>
    <xf numFmtId="0" fontId="1" fillId="0" borderId="0" xfId="0" applyNumberFormat="1" applyFont="1" applyAlignment="1">
      <alignment/>
    </xf>
    <xf numFmtId="0" fontId="1" fillId="0" borderId="0" xfId="0" applyNumberFormat="1" applyFont="1" applyAlignment="1">
      <alignment horizontal="center"/>
    </xf>
    <xf numFmtId="0" fontId="6" fillId="0" borderId="0" xfId="0" applyNumberFormat="1" applyFont="1" applyAlignment="1">
      <alignment horizontal="center"/>
    </xf>
    <xf numFmtId="0" fontId="0" fillId="0" borderId="0" xfId="0" applyFill="1" applyAlignment="1" applyProtection="1" quotePrefix="1">
      <alignment/>
      <protection locked="0"/>
    </xf>
    <xf numFmtId="0" fontId="35" fillId="8" borderId="0" xfId="0" applyFont="1" applyFill="1" applyBorder="1" applyAlignment="1" applyProtection="1">
      <alignment horizontal="left" vertical="center"/>
      <protection/>
    </xf>
    <xf numFmtId="0" fontId="12" fillId="8" borderId="0" xfId="0" applyFont="1" applyFill="1" applyBorder="1" applyAlignment="1" applyProtection="1">
      <alignment horizontal="center" vertical="center"/>
      <protection/>
    </xf>
    <xf numFmtId="0" fontId="1" fillId="8" borderId="0" xfId="0" applyFont="1" applyFill="1" applyBorder="1" applyAlignment="1" applyProtection="1">
      <alignment horizontal="center" vertical="center"/>
      <protection/>
    </xf>
    <xf numFmtId="0" fontId="2" fillId="8" borderId="0" xfId="0" applyFont="1" applyFill="1" applyBorder="1" applyAlignment="1" applyProtection="1">
      <alignment horizontal="center" vertical="center"/>
      <protection/>
    </xf>
    <xf numFmtId="0" fontId="35" fillId="8" borderId="0" xfId="0" applyFont="1" applyFill="1" applyBorder="1" applyAlignment="1" applyProtection="1">
      <alignment horizontal="center" vertical="center"/>
      <protection/>
    </xf>
    <xf numFmtId="0" fontId="15" fillId="8" borderId="0" xfId="98" applyFont="1" applyFill="1" applyBorder="1" applyAlignment="1" applyProtection="1">
      <alignment horizontal="center" vertical="center"/>
      <protection/>
    </xf>
    <xf numFmtId="0" fontId="5" fillId="8" borderId="0" xfId="0" applyFont="1" applyFill="1" applyBorder="1" applyAlignment="1" applyProtection="1">
      <alignment horizontal="center" vertical="center"/>
      <protection/>
    </xf>
    <xf numFmtId="0" fontId="13" fillId="49" borderId="30" xfId="0" applyFont="1" applyFill="1" applyBorder="1" applyAlignment="1" applyProtection="1">
      <alignment horizontal="left" vertical="center"/>
      <protection locked="0"/>
    </xf>
    <xf numFmtId="0" fontId="13" fillId="49" borderId="24" xfId="0" applyFont="1" applyFill="1" applyBorder="1" applyAlignment="1" applyProtection="1">
      <alignment horizontal="left" vertical="center"/>
      <protection locked="0"/>
    </xf>
    <xf numFmtId="0" fontId="13" fillId="49" borderId="31" xfId="0" applyFont="1" applyFill="1" applyBorder="1" applyAlignment="1" applyProtection="1">
      <alignment horizontal="left" vertical="center"/>
      <protection locked="0"/>
    </xf>
    <xf numFmtId="49" fontId="13" fillId="49" borderId="30" xfId="0" applyNumberFormat="1" applyFont="1" applyFill="1" applyBorder="1" applyAlignment="1" applyProtection="1">
      <alignment horizontal="left" vertical="center"/>
      <protection locked="0"/>
    </xf>
    <xf numFmtId="49" fontId="13" fillId="49" borderId="24" xfId="0" applyNumberFormat="1" applyFont="1" applyFill="1" applyBorder="1" applyAlignment="1" applyProtection="1">
      <alignment horizontal="left" vertical="center"/>
      <protection locked="0"/>
    </xf>
    <xf numFmtId="49" fontId="13" fillId="49" borderId="31" xfId="0" applyNumberFormat="1" applyFont="1" applyFill="1" applyBorder="1" applyAlignment="1" applyProtection="1">
      <alignment horizontal="left" vertical="center"/>
      <protection locked="0"/>
    </xf>
    <xf numFmtId="0" fontId="14" fillId="8" borderId="0" xfId="0" applyFont="1" applyFill="1" applyBorder="1" applyAlignment="1" applyProtection="1">
      <alignment horizontal="center" vertical="center"/>
      <protection/>
    </xf>
    <xf numFmtId="0" fontId="17" fillId="8" borderId="32" xfId="0" applyFont="1" applyFill="1" applyBorder="1" applyAlignment="1" applyProtection="1">
      <alignment horizontal="left" vertical="top" wrapText="1"/>
      <protection/>
    </xf>
    <xf numFmtId="0" fontId="17" fillId="8" borderId="33" xfId="0" applyFont="1" applyFill="1" applyBorder="1" applyAlignment="1" applyProtection="1">
      <alignment horizontal="left" vertical="top" wrapText="1"/>
      <protection/>
    </xf>
    <xf numFmtId="0" fontId="7" fillId="8" borderId="0" xfId="0" applyFont="1" applyFill="1" applyBorder="1" applyAlignment="1" applyProtection="1">
      <alignment horizontal="left" vertical="center"/>
      <protection/>
    </xf>
    <xf numFmtId="1" fontId="13" fillId="49" borderId="30" xfId="0" applyNumberFormat="1" applyFont="1" applyFill="1" applyBorder="1" applyAlignment="1" applyProtection="1">
      <alignment horizontal="left" vertical="center"/>
      <protection locked="0"/>
    </xf>
    <xf numFmtId="1" fontId="13" fillId="49" borderId="24" xfId="0" applyNumberFormat="1" applyFont="1" applyFill="1" applyBorder="1" applyAlignment="1" applyProtection="1">
      <alignment horizontal="left" vertical="center"/>
      <protection locked="0"/>
    </xf>
    <xf numFmtId="1" fontId="13" fillId="49" borderId="31" xfId="0" applyNumberFormat="1" applyFont="1" applyFill="1" applyBorder="1" applyAlignment="1" applyProtection="1">
      <alignment horizontal="left" vertical="center"/>
      <protection locked="0"/>
    </xf>
    <xf numFmtId="3" fontId="13" fillId="49" borderId="30" xfId="0" applyNumberFormat="1" applyFont="1" applyFill="1" applyBorder="1" applyAlignment="1" applyProtection="1">
      <alignment horizontal="left" vertical="center"/>
      <protection locked="0"/>
    </xf>
    <xf numFmtId="3" fontId="13" fillId="49" borderId="24" xfId="0" applyNumberFormat="1" applyFont="1" applyFill="1" applyBorder="1" applyAlignment="1" applyProtection="1">
      <alignment horizontal="left" vertical="center"/>
      <protection locked="0"/>
    </xf>
    <xf numFmtId="3" fontId="13" fillId="49" borderId="31" xfId="0" applyNumberFormat="1" applyFont="1" applyFill="1" applyBorder="1" applyAlignment="1" applyProtection="1">
      <alignment horizontal="left" vertical="center"/>
      <protection locked="0"/>
    </xf>
    <xf numFmtId="0" fontId="1" fillId="49" borderId="30" xfId="0" applyFont="1" applyFill="1" applyBorder="1" applyAlignment="1" applyProtection="1">
      <alignment horizontal="center" vertical="center"/>
      <protection/>
    </xf>
    <xf numFmtId="0" fontId="1" fillId="49" borderId="24" xfId="0" applyFont="1" applyFill="1" applyBorder="1" applyAlignment="1" applyProtection="1">
      <alignment horizontal="center" vertical="center"/>
      <protection/>
    </xf>
    <xf numFmtId="0" fontId="1" fillId="49" borderId="31" xfId="0" applyFont="1" applyFill="1" applyBorder="1" applyAlignment="1" applyProtection="1">
      <alignment horizontal="center" vertical="center"/>
      <protection/>
    </xf>
    <xf numFmtId="0" fontId="0" fillId="0" borderId="0" xfId="0" applyNumberFormat="1" applyAlignment="1">
      <alignment horizontal="center"/>
    </xf>
    <xf numFmtId="0" fontId="1" fillId="0" borderId="0" xfId="0" applyNumberFormat="1" applyFont="1" applyAlignment="1">
      <alignment horizontal="center"/>
    </xf>
  </cellXfs>
  <cellStyles count="125">
    <cellStyle name="Normal" xfId="0"/>
    <cellStyle name="20 % - Akzent1" xfId="15"/>
    <cellStyle name="20 % - Akzent2" xfId="16"/>
    <cellStyle name="20 % - Akzent3" xfId="17"/>
    <cellStyle name="20 % - Akzent4" xfId="18"/>
    <cellStyle name="20 % - Akzent5" xfId="19"/>
    <cellStyle name="20 % - Akzent6" xfId="20"/>
    <cellStyle name="20 % - Accent1" xfId="21"/>
    <cellStyle name="20 % - Accent2" xfId="22"/>
    <cellStyle name="20 % - Accent3" xfId="23"/>
    <cellStyle name="20 % - Accent4" xfId="24"/>
    <cellStyle name="20 % - Accent5" xfId="25"/>
    <cellStyle name="20 % - Accent6" xfId="26"/>
    <cellStyle name="20% - Accent1" xfId="27"/>
    <cellStyle name="20% - Accent2" xfId="28"/>
    <cellStyle name="20% - Accent3" xfId="29"/>
    <cellStyle name="20% - Accent4" xfId="30"/>
    <cellStyle name="20% - Accent5" xfId="31"/>
    <cellStyle name="20% - Accent6" xfId="32"/>
    <cellStyle name="40 % - Akzent1" xfId="33"/>
    <cellStyle name="40 % - Akzent2" xfId="34"/>
    <cellStyle name="40 % - Akzent3" xfId="35"/>
    <cellStyle name="40 % - Akzent4" xfId="36"/>
    <cellStyle name="40 % - Akzent5" xfId="37"/>
    <cellStyle name="40 % - Akzent6" xfId="38"/>
    <cellStyle name="40 % - Accent1" xfId="39"/>
    <cellStyle name="40 % - Accent2" xfId="40"/>
    <cellStyle name="40 % - Accent3" xfId="41"/>
    <cellStyle name="40 % - Accent4" xfId="42"/>
    <cellStyle name="40 % - Accent5" xfId="43"/>
    <cellStyle name="40 % - Accent6" xfId="44"/>
    <cellStyle name="40% - Accent1" xfId="45"/>
    <cellStyle name="40% - Accent2" xfId="46"/>
    <cellStyle name="40% - Accent3" xfId="47"/>
    <cellStyle name="40% - Accent4" xfId="48"/>
    <cellStyle name="40% - Accent5" xfId="49"/>
    <cellStyle name="40% - Accent6" xfId="50"/>
    <cellStyle name="60 % - Akzent1" xfId="51"/>
    <cellStyle name="60 % - Akzent2" xfId="52"/>
    <cellStyle name="60 % - Akzent3" xfId="53"/>
    <cellStyle name="60 % - Akzent4" xfId="54"/>
    <cellStyle name="60 % - Akzent5" xfId="55"/>
    <cellStyle name="60 % - Akzent6" xfId="56"/>
    <cellStyle name="60 % - Accent1" xfId="57"/>
    <cellStyle name="60 % - Accent2" xfId="58"/>
    <cellStyle name="60 % - Accent3" xfId="59"/>
    <cellStyle name="60 % - Accent4" xfId="60"/>
    <cellStyle name="60 % - Accent5" xfId="61"/>
    <cellStyle name="60 % - Accent6"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Akzent1" xfId="75"/>
    <cellStyle name="Akzent2" xfId="76"/>
    <cellStyle name="Akzent3" xfId="77"/>
    <cellStyle name="Akzent4" xfId="78"/>
    <cellStyle name="Akzent5" xfId="79"/>
    <cellStyle name="Akzent6" xfId="80"/>
    <cellStyle name="Ausgabe" xfId="81"/>
    <cellStyle name="Avertissement" xfId="82"/>
    <cellStyle name="Berechnung" xfId="83"/>
    <cellStyle name="Berekening" xfId="84"/>
    <cellStyle name="Followed Hyperlink" xfId="85"/>
    <cellStyle name="Calcul" xfId="86"/>
    <cellStyle name="Cellule liée" xfId="87"/>
    <cellStyle name="Commentaire" xfId="88"/>
    <cellStyle name="Controlecel" xfId="89"/>
    <cellStyle name="Comma [0]" xfId="90"/>
    <cellStyle name="Eingabe" xfId="91"/>
    <cellStyle name="Entrée" xfId="92"/>
    <cellStyle name="Ergebnis" xfId="93"/>
    <cellStyle name="Erklärender Text" xfId="94"/>
    <cellStyle name="Gekoppelde cel" xfId="95"/>
    <cellStyle name="Goed" xfId="96"/>
    <cellStyle name="Gut" xfId="97"/>
    <cellStyle name="Hyperlink" xfId="98"/>
    <cellStyle name="Insatisfaisant" xfId="99"/>
    <cellStyle name="Invoer" xfId="100"/>
    <cellStyle name="Comma" xfId="101"/>
    <cellStyle name="Kop 1" xfId="102"/>
    <cellStyle name="Kop 2" xfId="103"/>
    <cellStyle name="Kop 3" xfId="104"/>
    <cellStyle name="Kop 4" xfId="105"/>
    <cellStyle name="Neutraal" xfId="106"/>
    <cellStyle name="Neutral" xfId="107"/>
    <cellStyle name="Neutre" xfId="108"/>
    <cellStyle name="Notitie" xfId="109"/>
    <cellStyle name="Notiz" xfId="110"/>
    <cellStyle name="Ongeldig" xfId="111"/>
    <cellStyle name="Percent" xfId="112"/>
    <cellStyle name="Satisfaisant" xfId="113"/>
    <cellStyle name="Schlecht" xfId="114"/>
    <cellStyle name="Sortie" xfId="115"/>
    <cellStyle name="Texte explicatif" xfId="116"/>
    <cellStyle name="Titel" xfId="117"/>
    <cellStyle name="Titre" xfId="118"/>
    <cellStyle name="Titre 1" xfId="119"/>
    <cellStyle name="Titre 2" xfId="120"/>
    <cellStyle name="Titre 3" xfId="121"/>
    <cellStyle name="Titre 4" xfId="122"/>
    <cellStyle name="Totaal" xfId="123"/>
    <cellStyle name="Total" xfId="124"/>
    <cellStyle name="Überschrift" xfId="125"/>
    <cellStyle name="Überschrift 1" xfId="126"/>
    <cellStyle name="Überschrift 2" xfId="127"/>
    <cellStyle name="Überschrift 3" xfId="128"/>
    <cellStyle name="Überschrift 4" xfId="129"/>
    <cellStyle name="Uitvoer" xfId="130"/>
    <cellStyle name="Vérification" xfId="131"/>
    <cellStyle name="Verklarende tekst" xfId="132"/>
    <cellStyle name="Verknüpfte Zelle" xfId="133"/>
    <cellStyle name="Waarschuwingstekst" xfId="134"/>
    <cellStyle name="Currency" xfId="135"/>
    <cellStyle name="Currency [0]" xfId="136"/>
    <cellStyle name="Warnender Text" xfId="137"/>
    <cellStyle name="Zelle überprüfen" xfId="1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7FFE9"/>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10.png" /><Relationship Id="rId3" Type="http://schemas.openxmlformats.org/officeDocument/2006/relationships/hyperlink" Target="http://www.wieland-electric.com/" TargetMode="External" /><Relationship Id="rId4" Type="http://schemas.openxmlformats.org/officeDocument/2006/relationships/hyperlink" Target="http://www.wieland-electric.com/" TargetMode="External" /><Relationship Id="rId5" Type="http://schemas.openxmlformats.org/officeDocument/2006/relationships/image" Target="../media/image4.emf" /><Relationship Id="rId6" Type="http://schemas.openxmlformats.org/officeDocument/2006/relationships/image" Target="../media/image11.jpeg" /><Relationship Id="rId7" Type="http://schemas.openxmlformats.org/officeDocument/2006/relationships/hyperlink" Target="http://www.wieland-electric.com/" TargetMode="External" /><Relationship Id="rId8" Type="http://schemas.openxmlformats.org/officeDocument/2006/relationships/hyperlink" Target="http://www.wieland-electric.com/" TargetMode="External" /><Relationship Id="rId9" Type="http://schemas.openxmlformats.org/officeDocument/2006/relationships/image" Target="../media/image1.emf" /><Relationship Id="rId10" Type="http://schemas.openxmlformats.org/officeDocument/2006/relationships/image" Target="../media/image3.emf" /><Relationship Id="rId11" Type="http://schemas.openxmlformats.org/officeDocument/2006/relationships/image" Target="../media/image2.emf" /><Relationship Id="rId12" Type="http://schemas.openxmlformats.org/officeDocument/2006/relationships/image" Target="../media/image9.emf" /><Relationship Id="rId13" Type="http://schemas.openxmlformats.org/officeDocument/2006/relationships/image" Target="../media/image6.emf" /><Relationship Id="rId14" Type="http://schemas.openxmlformats.org/officeDocument/2006/relationships/image" Target="../media/image12.jpeg" /><Relationship Id="rId15" Type="http://schemas.openxmlformats.org/officeDocument/2006/relationships/image" Target="../media/image13.jpeg" /><Relationship Id="rId16" Type="http://schemas.openxmlformats.org/officeDocument/2006/relationships/image" Target="../media/image14.jpeg" /><Relationship Id="rId17"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1209675</xdr:colOff>
      <xdr:row>48</xdr:row>
      <xdr:rowOff>0</xdr:rowOff>
    </xdr:from>
    <xdr:to>
      <xdr:col>10</xdr:col>
      <xdr:colOff>76200</xdr:colOff>
      <xdr:row>49</xdr:row>
      <xdr:rowOff>9525</xdr:rowOff>
    </xdr:to>
    <xdr:pic macro="[0]!Tabelle1.Excel_Arbeitsblatt_via_Outlook_Senden">
      <xdr:nvPicPr>
        <xdr:cNvPr id="1" name="Picture 25" descr="E-Mail mit Anhang"/>
        <xdr:cNvPicPr preferRelativeResize="1">
          <a:picLocks noChangeAspect="1"/>
        </xdr:cNvPicPr>
      </xdr:nvPicPr>
      <xdr:blipFill>
        <a:blip r:embed="rId1"/>
        <a:stretch>
          <a:fillRect/>
        </a:stretch>
      </xdr:blipFill>
      <xdr:spPr>
        <a:xfrm>
          <a:off x="5600700" y="8953500"/>
          <a:ext cx="247650" cy="209550"/>
        </a:xfrm>
        <a:prstGeom prst="rect">
          <a:avLst/>
        </a:prstGeom>
        <a:noFill/>
        <a:ln w="9525" cmpd="sng">
          <a:solidFill>
            <a:srgbClr val="000000"/>
          </a:solidFill>
          <a:headEnd type="none"/>
          <a:tailEnd type="none"/>
        </a:ln>
      </xdr:spPr>
    </xdr:pic>
    <xdr:clientData/>
  </xdr:twoCellAnchor>
  <xdr:twoCellAnchor editAs="oneCell">
    <xdr:from>
      <xdr:col>8</xdr:col>
      <xdr:colOff>1285875</xdr:colOff>
      <xdr:row>49</xdr:row>
      <xdr:rowOff>257175</xdr:rowOff>
    </xdr:from>
    <xdr:to>
      <xdr:col>12</xdr:col>
      <xdr:colOff>133350</xdr:colOff>
      <xdr:row>52</xdr:row>
      <xdr:rowOff>95250</xdr:rowOff>
    </xdr:to>
    <xdr:pic>
      <xdr:nvPicPr>
        <xdr:cNvPr id="2" name="Picture 36" descr="Bälle 02">
          <a:hlinkClick r:id="rId4"/>
        </xdr:cNvPr>
        <xdr:cNvPicPr preferRelativeResize="1">
          <a:picLocks noChangeAspect="1"/>
        </xdr:cNvPicPr>
      </xdr:nvPicPr>
      <xdr:blipFill>
        <a:blip r:embed="rId2"/>
        <a:stretch>
          <a:fillRect/>
        </a:stretch>
      </xdr:blipFill>
      <xdr:spPr>
        <a:xfrm>
          <a:off x="5676900" y="9410700"/>
          <a:ext cx="790575" cy="714375"/>
        </a:xfrm>
        <a:prstGeom prst="rect">
          <a:avLst/>
        </a:prstGeom>
        <a:noFill/>
        <a:ln w="9525" cmpd="sng">
          <a:noFill/>
        </a:ln>
      </xdr:spPr>
    </xdr:pic>
    <xdr:clientData/>
  </xdr:twoCellAnchor>
  <xdr:twoCellAnchor>
    <xdr:from>
      <xdr:col>1</xdr:col>
      <xdr:colOff>990600</xdr:colOff>
      <xdr:row>6</xdr:row>
      <xdr:rowOff>123825</xdr:rowOff>
    </xdr:from>
    <xdr:to>
      <xdr:col>5</xdr:col>
      <xdr:colOff>704850</xdr:colOff>
      <xdr:row>6</xdr:row>
      <xdr:rowOff>390525</xdr:rowOff>
    </xdr:to>
    <xdr:pic>
      <xdr:nvPicPr>
        <xdr:cNvPr id="3" name="NeuesProjekt"/>
        <xdr:cNvPicPr preferRelativeResize="1">
          <a:picLocks noChangeAspect="1"/>
        </xdr:cNvPicPr>
      </xdr:nvPicPr>
      <xdr:blipFill>
        <a:blip r:embed="rId5"/>
        <a:stretch>
          <a:fillRect/>
        </a:stretch>
      </xdr:blipFill>
      <xdr:spPr>
        <a:xfrm>
          <a:off x="1085850" y="1123950"/>
          <a:ext cx="2047875" cy="266700"/>
        </a:xfrm>
        <a:prstGeom prst="rect">
          <a:avLst/>
        </a:prstGeom>
        <a:noFill/>
        <a:ln w="9525" cmpd="sng">
          <a:noFill/>
        </a:ln>
      </xdr:spPr>
    </xdr:pic>
    <xdr:clientData/>
  </xdr:twoCellAnchor>
  <xdr:twoCellAnchor editAs="oneCell">
    <xdr:from>
      <xdr:col>3</xdr:col>
      <xdr:colOff>66675</xdr:colOff>
      <xdr:row>50</xdr:row>
      <xdr:rowOff>47625</xdr:rowOff>
    </xdr:from>
    <xdr:to>
      <xdr:col>7</xdr:col>
      <xdr:colOff>19050</xdr:colOff>
      <xdr:row>52</xdr:row>
      <xdr:rowOff>19050</xdr:rowOff>
    </xdr:to>
    <xdr:pic>
      <xdr:nvPicPr>
        <xdr:cNvPr id="4" name="Picture 75" descr="Link Wieland">
          <a:hlinkClick r:id="rId8"/>
        </xdr:cNvPr>
        <xdr:cNvPicPr preferRelativeResize="1">
          <a:picLocks noChangeAspect="1"/>
        </xdr:cNvPicPr>
      </xdr:nvPicPr>
      <xdr:blipFill>
        <a:blip r:embed="rId6"/>
        <a:stretch>
          <a:fillRect/>
        </a:stretch>
      </xdr:blipFill>
      <xdr:spPr>
        <a:xfrm>
          <a:off x="2114550" y="9525000"/>
          <a:ext cx="2095500" cy="523875"/>
        </a:xfrm>
        <a:prstGeom prst="rect">
          <a:avLst/>
        </a:prstGeom>
        <a:noFill/>
        <a:ln w="9525" cmpd="sng">
          <a:noFill/>
        </a:ln>
      </xdr:spPr>
    </xdr:pic>
    <xdr:clientData/>
  </xdr:twoCellAnchor>
  <xdr:twoCellAnchor>
    <xdr:from>
      <xdr:col>8</xdr:col>
      <xdr:colOff>342900</xdr:colOff>
      <xdr:row>6</xdr:row>
      <xdr:rowOff>438150</xdr:rowOff>
    </xdr:from>
    <xdr:to>
      <xdr:col>11</xdr:col>
      <xdr:colOff>9525</xdr:colOff>
      <xdr:row>8</xdr:row>
      <xdr:rowOff>9525</xdr:rowOff>
    </xdr:to>
    <xdr:pic>
      <xdr:nvPicPr>
        <xdr:cNvPr id="5" name="Sprachauswahl"/>
        <xdr:cNvPicPr preferRelativeResize="1">
          <a:picLocks noChangeAspect="0"/>
        </xdr:cNvPicPr>
      </xdr:nvPicPr>
      <xdr:blipFill>
        <a:blip r:embed="rId9"/>
        <a:stretch>
          <a:fillRect/>
        </a:stretch>
      </xdr:blipFill>
      <xdr:spPr>
        <a:xfrm>
          <a:off x="4733925" y="1438275"/>
          <a:ext cx="1247775" cy="219075"/>
        </a:xfrm>
        <a:prstGeom prst="rect">
          <a:avLst/>
        </a:prstGeom>
        <a:noFill/>
        <a:ln w="9525" cmpd="sng">
          <a:noFill/>
        </a:ln>
      </xdr:spPr>
    </xdr:pic>
    <xdr:clientData/>
  </xdr:twoCellAnchor>
  <xdr:twoCellAnchor editAs="oneCell">
    <xdr:from>
      <xdr:col>1</xdr:col>
      <xdr:colOff>1543050</xdr:colOff>
      <xdr:row>9</xdr:row>
      <xdr:rowOff>9525</xdr:rowOff>
    </xdr:from>
    <xdr:to>
      <xdr:col>4</xdr:col>
      <xdr:colOff>19050</xdr:colOff>
      <xdr:row>10</xdr:row>
      <xdr:rowOff>19050</xdr:rowOff>
    </xdr:to>
    <xdr:pic>
      <xdr:nvPicPr>
        <xdr:cNvPr id="6" name="Bussystem"/>
        <xdr:cNvPicPr preferRelativeResize="1">
          <a:picLocks noChangeAspect="1"/>
        </xdr:cNvPicPr>
      </xdr:nvPicPr>
      <xdr:blipFill>
        <a:blip r:embed="rId10"/>
        <a:stretch>
          <a:fillRect/>
        </a:stretch>
      </xdr:blipFill>
      <xdr:spPr>
        <a:xfrm>
          <a:off x="1638300" y="1819275"/>
          <a:ext cx="619125" cy="209550"/>
        </a:xfrm>
        <a:prstGeom prst="rect">
          <a:avLst/>
        </a:prstGeom>
        <a:noFill/>
        <a:ln w="9525" cmpd="sng">
          <a:noFill/>
        </a:ln>
      </xdr:spPr>
    </xdr:pic>
    <xdr:clientData/>
  </xdr:twoCellAnchor>
  <xdr:twoCellAnchor editAs="oneCell">
    <xdr:from>
      <xdr:col>5</xdr:col>
      <xdr:colOff>1657350</xdr:colOff>
      <xdr:row>9</xdr:row>
      <xdr:rowOff>0</xdr:rowOff>
    </xdr:from>
    <xdr:to>
      <xdr:col>8</xdr:col>
      <xdr:colOff>600075</xdr:colOff>
      <xdr:row>10</xdr:row>
      <xdr:rowOff>19050</xdr:rowOff>
    </xdr:to>
    <xdr:pic>
      <xdr:nvPicPr>
        <xdr:cNvPr id="7" name="Versorgungsspannung"/>
        <xdr:cNvPicPr preferRelativeResize="1">
          <a:picLocks noChangeAspect="1"/>
        </xdr:cNvPicPr>
      </xdr:nvPicPr>
      <xdr:blipFill>
        <a:blip r:embed="rId11"/>
        <a:stretch>
          <a:fillRect/>
        </a:stretch>
      </xdr:blipFill>
      <xdr:spPr>
        <a:xfrm>
          <a:off x="4086225" y="1809750"/>
          <a:ext cx="904875" cy="219075"/>
        </a:xfrm>
        <a:prstGeom prst="rect">
          <a:avLst/>
        </a:prstGeom>
        <a:noFill/>
        <a:ln w="9525" cmpd="sng">
          <a:noFill/>
        </a:ln>
      </xdr:spPr>
    </xdr:pic>
    <xdr:clientData/>
  </xdr:twoCellAnchor>
  <xdr:twoCellAnchor editAs="oneCell">
    <xdr:from>
      <xdr:col>4</xdr:col>
      <xdr:colOff>180975</xdr:colOff>
      <xdr:row>11</xdr:row>
      <xdr:rowOff>0</xdr:rowOff>
    </xdr:from>
    <xdr:to>
      <xdr:col>6</xdr:col>
      <xdr:colOff>19050</xdr:colOff>
      <xdr:row>12</xdr:row>
      <xdr:rowOff>19050</xdr:rowOff>
    </xdr:to>
    <xdr:pic>
      <xdr:nvPicPr>
        <xdr:cNvPr id="8" name="Bel_I_Typ"/>
        <xdr:cNvPicPr preferRelativeResize="1">
          <a:picLocks noChangeAspect="0"/>
        </xdr:cNvPicPr>
      </xdr:nvPicPr>
      <xdr:blipFill>
        <a:blip r:embed="rId12"/>
        <a:stretch>
          <a:fillRect/>
        </a:stretch>
      </xdr:blipFill>
      <xdr:spPr>
        <a:xfrm>
          <a:off x="2419350" y="2114550"/>
          <a:ext cx="1695450" cy="219075"/>
        </a:xfrm>
        <a:prstGeom prst="rect">
          <a:avLst/>
        </a:prstGeom>
        <a:noFill/>
        <a:ln w="9525" cmpd="sng">
          <a:noFill/>
        </a:ln>
      </xdr:spPr>
    </xdr:pic>
    <xdr:clientData/>
  </xdr:twoCellAnchor>
  <xdr:twoCellAnchor editAs="oneCell">
    <xdr:from>
      <xdr:col>8</xdr:col>
      <xdr:colOff>1085850</xdr:colOff>
      <xdr:row>11</xdr:row>
      <xdr:rowOff>0</xdr:rowOff>
    </xdr:from>
    <xdr:to>
      <xdr:col>11</xdr:col>
      <xdr:colOff>9525</xdr:colOff>
      <xdr:row>12</xdr:row>
      <xdr:rowOff>19050</xdr:rowOff>
    </xdr:to>
    <xdr:pic>
      <xdr:nvPicPr>
        <xdr:cNvPr id="9" name="Bel_I_Anz"/>
        <xdr:cNvPicPr preferRelativeResize="1">
          <a:picLocks noChangeAspect="0"/>
        </xdr:cNvPicPr>
      </xdr:nvPicPr>
      <xdr:blipFill>
        <a:blip r:embed="rId13"/>
        <a:stretch>
          <a:fillRect/>
        </a:stretch>
      </xdr:blipFill>
      <xdr:spPr>
        <a:xfrm>
          <a:off x="5476875" y="2114550"/>
          <a:ext cx="504825" cy="219075"/>
        </a:xfrm>
        <a:prstGeom prst="rect">
          <a:avLst/>
        </a:prstGeom>
        <a:noFill/>
        <a:ln w="9525" cmpd="sng">
          <a:noFill/>
        </a:ln>
      </xdr:spPr>
    </xdr:pic>
    <xdr:clientData/>
  </xdr:twoCellAnchor>
  <xdr:twoCellAnchor editAs="oneCell">
    <xdr:from>
      <xdr:col>4</xdr:col>
      <xdr:colOff>180975</xdr:colOff>
      <xdr:row>13</xdr:row>
      <xdr:rowOff>0</xdr:rowOff>
    </xdr:from>
    <xdr:to>
      <xdr:col>6</xdr:col>
      <xdr:colOff>19050</xdr:colOff>
      <xdr:row>14</xdr:row>
      <xdr:rowOff>19050</xdr:rowOff>
    </xdr:to>
    <xdr:pic>
      <xdr:nvPicPr>
        <xdr:cNvPr id="10" name="Bel_II_Typ"/>
        <xdr:cNvPicPr preferRelativeResize="1">
          <a:picLocks noChangeAspect="0"/>
        </xdr:cNvPicPr>
      </xdr:nvPicPr>
      <xdr:blipFill>
        <a:blip r:embed="rId12"/>
        <a:stretch>
          <a:fillRect/>
        </a:stretch>
      </xdr:blipFill>
      <xdr:spPr>
        <a:xfrm>
          <a:off x="2419350" y="2409825"/>
          <a:ext cx="1695450" cy="219075"/>
        </a:xfrm>
        <a:prstGeom prst="rect">
          <a:avLst/>
        </a:prstGeom>
        <a:noFill/>
        <a:ln w="9525" cmpd="sng">
          <a:noFill/>
        </a:ln>
      </xdr:spPr>
    </xdr:pic>
    <xdr:clientData/>
  </xdr:twoCellAnchor>
  <xdr:twoCellAnchor editAs="oneCell">
    <xdr:from>
      <xdr:col>8</xdr:col>
      <xdr:colOff>1085850</xdr:colOff>
      <xdr:row>13</xdr:row>
      <xdr:rowOff>0</xdr:rowOff>
    </xdr:from>
    <xdr:to>
      <xdr:col>11</xdr:col>
      <xdr:colOff>9525</xdr:colOff>
      <xdr:row>14</xdr:row>
      <xdr:rowOff>19050</xdr:rowOff>
    </xdr:to>
    <xdr:pic>
      <xdr:nvPicPr>
        <xdr:cNvPr id="11" name="Bel_II_Anz"/>
        <xdr:cNvPicPr preferRelativeResize="1">
          <a:picLocks noChangeAspect="0"/>
        </xdr:cNvPicPr>
      </xdr:nvPicPr>
      <xdr:blipFill>
        <a:blip r:embed="rId13"/>
        <a:stretch>
          <a:fillRect/>
        </a:stretch>
      </xdr:blipFill>
      <xdr:spPr>
        <a:xfrm>
          <a:off x="5476875" y="2409825"/>
          <a:ext cx="504825" cy="219075"/>
        </a:xfrm>
        <a:prstGeom prst="rect">
          <a:avLst/>
        </a:prstGeom>
        <a:noFill/>
        <a:ln w="9525" cmpd="sng">
          <a:noFill/>
        </a:ln>
      </xdr:spPr>
    </xdr:pic>
    <xdr:clientData/>
  </xdr:twoCellAnchor>
  <xdr:twoCellAnchor editAs="oneCell">
    <xdr:from>
      <xdr:col>4</xdr:col>
      <xdr:colOff>180975</xdr:colOff>
      <xdr:row>15</xdr:row>
      <xdr:rowOff>0</xdr:rowOff>
    </xdr:from>
    <xdr:to>
      <xdr:col>6</xdr:col>
      <xdr:colOff>19050</xdr:colOff>
      <xdr:row>16</xdr:row>
      <xdr:rowOff>19050</xdr:rowOff>
    </xdr:to>
    <xdr:pic>
      <xdr:nvPicPr>
        <xdr:cNvPr id="12" name="Jal_I_Typ"/>
        <xdr:cNvPicPr preferRelativeResize="1">
          <a:picLocks noChangeAspect="0"/>
        </xdr:cNvPicPr>
      </xdr:nvPicPr>
      <xdr:blipFill>
        <a:blip r:embed="rId12"/>
        <a:stretch>
          <a:fillRect/>
        </a:stretch>
      </xdr:blipFill>
      <xdr:spPr>
        <a:xfrm>
          <a:off x="2419350" y="2714625"/>
          <a:ext cx="1695450" cy="219075"/>
        </a:xfrm>
        <a:prstGeom prst="rect">
          <a:avLst/>
        </a:prstGeom>
        <a:noFill/>
        <a:ln w="9525" cmpd="sng">
          <a:noFill/>
        </a:ln>
      </xdr:spPr>
    </xdr:pic>
    <xdr:clientData/>
  </xdr:twoCellAnchor>
  <xdr:twoCellAnchor editAs="oneCell">
    <xdr:from>
      <xdr:col>8</xdr:col>
      <xdr:colOff>1085850</xdr:colOff>
      <xdr:row>15</xdr:row>
      <xdr:rowOff>0</xdr:rowOff>
    </xdr:from>
    <xdr:to>
      <xdr:col>11</xdr:col>
      <xdr:colOff>9525</xdr:colOff>
      <xdr:row>16</xdr:row>
      <xdr:rowOff>19050</xdr:rowOff>
    </xdr:to>
    <xdr:pic>
      <xdr:nvPicPr>
        <xdr:cNvPr id="13" name="Jal_I_Anz"/>
        <xdr:cNvPicPr preferRelativeResize="1">
          <a:picLocks noChangeAspect="0"/>
        </xdr:cNvPicPr>
      </xdr:nvPicPr>
      <xdr:blipFill>
        <a:blip r:embed="rId13"/>
        <a:stretch>
          <a:fillRect/>
        </a:stretch>
      </xdr:blipFill>
      <xdr:spPr>
        <a:xfrm>
          <a:off x="5476875" y="2714625"/>
          <a:ext cx="504825" cy="219075"/>
        </a:xfrm>
        <a:prstGeom prst="rect">
          <a:avLst/>
        </a:prstGeom>
        <a:noFill/>
        <a:ln w="9525" cmpd="sng">
          <a:noFill/>
        </a:ln>
      </xdr:spPr>
    </xdr:pic>
    <xdr:clientData/>
  </xdr:twoCellAnchor>
  <xdr:twoCellAnchor editAs="oneCell">
    <xdr:from>
      <xdr:col>4</xdr:col>
      <xdr:colOff>180975</xdr:colOff>
      <xdr:row>17</xdr:row>
      <xdr:rowOff>0</xdr:rowOff>
    </xdr:from>
    <xdr:to>
      <xdr:col>6</xdr:col>
      <xdr:colOff>19050</xdr:colOff>
      <xdr:row>18</xdr:row>
      <xdr:rowOff>19050</xdr:rowOff>
    </xdr:to>
    <xdr:pic>
      <xdr:nvPicPr>
        <xdr:cNvPr id="14" name="Jal_II_Typ"/>
        <xdr:cNvPicPr preferRelativeResize="1">
          <a:picLocks noChangeAspect="0"/>
        </xdr:cNvPicPr>
      </xdr:nvPicPr>
      <xdr:blipFill>
        <a:blip r:embed="rId12"/>
        <a:stretch>
          <a:fillRect/>
        </a:stretch>
      </xdr:blipFill>
      <xdr:spPr>
        <a:xfrm>
          <a:off x="2419350" y="3009900"/>
          <a:ext cx="1695450" cy="219075"/>
        </a:xfrm>
        <a:prstGeom prst="rect">
          <a:avLst/>
        </a:prstGeom>
        <a:noFill/>
        <a:ln w="9525" cmpd="sng">
          <a:noFill/>
        </a:ln>
      </xdr:spPr>
    </xdr:pic>
    <xdr:clientData/>
  </xdr:twoCellAnchor>
  <xdr:twoCellAnchor editAs="oneCell">
    <xdr:from>
      <xdr:col>8</xdr:col>
      <xdr:colOff>1085850</xdr:colOff>
      <xdr:row>17</xdr:row>
      <xdr:rowOff>0</xdr:rowOff>
    </xdr:from>
    <xdr:to>
      <xdr:col>11</xdr:col>
      <xdr:colOff>9525</xdr:colOff>
      <xdr:row>18</xdr:row>
      <xdr:rowOff>19050</xdr:rowOff>
    </xdr:to>
    <xdr:pic>
      <xdr:nvPicPr>
        <xdr:cNvPr id="15" name="Jal_II_Anz"/>
        <xdr:cNvPicPr preferRelativeResize="1">
          <a:picLocks noChangeAspect="0"/>
        </xdr:cNvPicPr>
      </xdr:nvPicPr>
      <xdr:blipFill>
        <a:blip r:embed="rId13"/>
        <a:stretch>
          <a:fillRect/>
        </a:stretch>
      </xdr:blipFill>
      <xdr:spPr>
        <a:xfrm>
          <a:off x="5476875" y="3009900"/>
          <a:ext cx="504825" cy="219075"/>
        </a:xfrm>
        <a:prstGeom prst="rect">
          <a:avLst/>
        </a:prstGeom>
        <a:noFill/>
        <a:ln w="9525" cmpd="sng">
          <a:noFill/>
        </a:ln>
      </xdr:spPr>
    </xdr:pic>
    <xdr:clientData/>
  </xdr:twoCellAnchor>
  <xdr:twoCellAnchor editAs="oneCell">
    <xdr:from>
      <xdr:col>4</xdr:col>
      <xdr:colOff>180975</xdr:colOff>
      <xdr:row>21</xdr:row>
      <xdr:rowOff>0</xdr:rowOff>
    </xdr:from>
    <xdr:to>
      <xdr:col>6</xdr:col>
      <xdr:colOff>19050</xdr:colOff>
      <xdr:row>22</xdr:row>
      <xdr:rowOff>19050</xdr:rowOff>
    </xdr:to>
    <xdr:pic>
      <xdr:nvPicPr>
        <xdr:cNvPr id="16" name="HLK_Typ"/>
        <xdr:cNvPicPr preferRelativeResize="1">
          <a:picLocks noChangeAspect="0"/>
        </xdr:cNvPicPr>
      </xdr:nvPicPr>
      <xdr:blipFill>
        <a:blip r:embed="rId12"/>
        <a:stretch>
          <a:fillRect/>
        </a:stretch>
      </xdr:blipFill>
      <xdr:spPr>
        <a:xfrm>
          <a:off x="2419350" y="3619500"/>
          <a:ext cx="1695450" cy="219075"/>
        </a:xfrm>
        <a:prstGeom prst="rect">
          <a:avLst/>
        </a:prstGeom>
        <a:noFill/>
        <a:ln w="9525" cmpd="sng">
          <a:noFill/>
        </a:ln>
      </xdr:spPr>
    </xdr:pic>
    <xdr:clientData/>
  </xdr:twoCellAnchor>
  <xdr:twoCellAnchor editAs="oneCell">
    <xdr:from>
      <xdr:col>4</xdr:col>
      <xdr:colOff>180975</xdr:colOff>
      <xdr:row>23</xdr:row>
      <xdr:rowOff>0</xdr:rowOff>
    </xdr:from>
    <xdr:to>
      <xdr:col>6</xdr:col>
      <xdr:colOff>19050</xdr:colOff>
      <xdr:row>24</xdr:row>
      <xdr:rowOff>19050</xdr:rowOff>
    </xdr:to>
    <xdr:pic>
      <xdr:nvPicPr>
        <xdr:cNvPr id="17" name="Sen_Typ"/>
        <xdr:cNvPicPr preferRelativeResize="1">
          <a:picLocks noChangeAspect="0"/>
        </xdr:cNvPicPr>
      </xdr:nvPicPr>
      <xdr:blipFill>
        <a:blip r:embed="rId12"/>
        <a:stretch>
          <a:fillRect/>
        </a:stretch>
      </xdr:blipFill>
      <xdr:spPr>
        <a:xfrm>
          <a:off x="2419350" y="3914775"/>
          <a:ext cx="1695450" cy="219075"/>
        </a:xfrm>
        <a:prstGeom prst="rect">
          <a:avLst/>
        </a:prstGeom>
        <a:noFill/>
        <a:ln w="9525" cmpd="sng">
          <a:noFill/>
        </a:ln>
      </xdr:spPr>
    </xdr:pic>
    <xdr:clientData/>
  </xdr:twoCellAnchor>
  <xdr:twoCellAnchor editAs="oneCell">
    <xdr:from>
      <xdr:col>4</xdr:col>
      <xdr:colOff>180975</xdr:colOff>
      <xdr:row>25</xdr:row>
      <xdr:rowOff>0</xdr:rowOff>
    </xdr:from>
    <xdr:to>
      <xdr:col>6</xdr:col>
      <xdr:colOff>19050</xdr:colOff>
      <xdr:row>26</xdr:row>
      <xdr:rowOff>19050</xdr:rowOff>
    </xdr:to>
    <xdr:pic>
      <xdr:nvPicPr>
        <xdr:cNvPr id="18" name="Tas_Typ"/>
        <xdr:cNvPicPr preferRelativeResize="1">
          <a:picLocks noChangeAspect="0"/>
        </xdr:cNvPicPr>
      </xdr:nvPicPr>
      <xdr:blipFill>
        <a:blip r:embed="rId12"/>
        <a:stretch>
          <a:fillRect/>
        </a:stretch>
      </xdr:blipFill>
      <xdr:spPr>
        <a:xfrm>
          <a:off x="2419350" y="4219575"/>
          <a:ext cx="1695450" cy="219075"/>
        </a:xfrm>
        <a:prstGeom prst="rect">
          <a:avLst/>
        </a:prstGeom>
        <a:noFill/>
        <a:ln w="9525" cmpd="sng">
          <a:noFill/>
        </a:ln>
      </xdr:spPr>
    </xdr:pic>
    <xdr:clientData/>
  </xdr:twoCellAnchor>
  <xdr:twoCellAnchor editAs="oneCell">
    <xdr:from>
      <xdr:col>4</xdr:col>
      <xdr:colOff>180975</xdr:colOff>
      <xdr:row>27</xdr:row>
      <xdr:rowOff>0</xdr:rowOff>
    </xdr:from>
    <xdr:to>
      <xdr:col>6</xdr:col>
      <xdr:colOff>19050</xdr:colOff>
      <xdr:row>28</xdr:row>
      <xdr:rowOff>19050</xdr:rowOff>
    </xdr:to>
    <xdr:pic>
      <xdr:nvPicPr>
        <xdr:cNvPr id="19" name="RC_Typ"/>
        <xdr:cNvPicPr preferRelativeResize="1">
          <a:picLocks noChangeAspect="0"/>
        </xdr:cNvPicPr>
      </xdr:nvPicPr>
      <xdr:blipFill>
        <a:blip r:embed="rId12"/>
        <a:stretch>
          <a:fillRect/>
        </a:stretch>
      </xdr:blipFill>
      <xdr:spPr>
        <a:xfrm>
          <a:off x="2419350" y="4524375"/>
          <a:ext cx="1695450" cy="219075"/>
        </a:xfrm>
        <a:prstGeom prst="rect">
          <a:avLst/>
        </a:prstGeom>
        <a:noFill/>
        <a:ln w="9525" cmpd="sng">
          <a:noFill/>
        </a:ln>
      </xdr:spPr>
    </xdr:pic>
    <xdr:clientData/>
  </xdr:twoCellAnchor>
  <xdr:twoCellAnchor editAs="oneCell">
    <xdr:from>
      <xdr:col>4</xdr:col>
      <xdr:colOff>180975</xdr:colOff>
      <xdr:row>19</xdr:row>
      <xdr:rowOff>0</xdr:rowOff>
    </xdr:from>
    <xdr:to>
      <xdr:col>6</xdr:col>
      <xdr:colOff>19050</xdr:colOff>
      <xdr:row>20</xdr:row>
      <xdr:rowOff>19050</xdr:rowOff>
    </xdr:to>
    <xdr:pic>
      <xdr:nvPicPr>
        <xdr:cNvPr id="20" name="Fen_Typ"/>
        <xdr:cNvPicPr preferRelativeResize="1">
          <a:picLocks noChangeAspect="0"/>
        </xdr:cNvPicPr>
      </xdr:nvPicPr>
      <xdr:blipFill>
        <a:blip r:embed="rId12"/>
        <a:stretch>
          <a:fillRect/>
        </a:stretch>
      </xdr:blipFill>
      <xdr:spPr>
        <a:xfrm>
          <a:off x="2419350" y="3314700"/>
          <a:ext cx="1695450" cy="219075"/>
        </a:xfrm>
        <a:prstGeom prst="rect">
          <a:avLst/>
        </a:prstGeom>
        <a:noFill/>
        <a:ln w="9525" cmpd="sng">
          <a:noFill/>
        </a:ln>
      </xdr:spPr>
    </xdr:pic>
    <xdr:clientData/>
  </xdr:twoCellAnchor>
  <xdr:twoCellAnchor editAs="oneCell">
    <xdr:from>
      <xdr:col>8</xdr:col>
      <xdr:colOff>1085850</xdr:colOff>
      <xdr:row>19</xdr:row>
      <xdr:rowOff>0</xdr:rowOff>
    </xdr:from>
    <xdr:to>
      <xdr:col>11</xdr:col>
      <xdr:colOff>9525</xdr:colOff>
      <xdr:row>20</xdr:row>
      <xdr:rowOff>19050</xdr:rowOff>
    </xdr:to>
    <xdr:pic>
      <xdr:nvPicPr>
        <xdr:cNvPr id="21" name="Fen_Anz"/>
        <xdr:cNvPicPr preferRelativeResize="1">
          <a:picLocks noChangeAspect="0"/>
        </xdr:cNvPicPr>
      </xdr:nvPicPr>
      <xdr:blipFill>
        <a:blip r:embed="rId13"/>
        <a:stretch>
          <a:fillRect/>
        </a:stretch>
      </xdr:blipFill>
      <xdr:spPr>
        <a:xfrm>
          <a:off x="5476875" y="3314700"/>
          <a:ext cx="504825" cy="219075"/>
        </a:xfrm>
        <a:prstGeom prst="rect">
          <a:avLst/>
        </a:prstGeom>
        <a:noFill/>
        <a:ln w="9525" cmpd="sng">
          <a:noFill/>
        </a:ln>
      </xdr:spPr>
    </xdr:pic>
    <xdr:clientData/>
  </xdr:twoCellAnchor>
  <xdr:twoCellAnchor editAs="oneCell">
    <xdr:from>
      <xdr:col>8</xdr:col>
      <xdr:colOff>1085850</xdr:colOff>
      <xdr:row>21</xdr:row>
      <xdr:rowOff>0</xdr:rowOff>
    </xdr:from>
    <xdr:to>
      <xdr:col>11</xdr:col>
      <xdr:colOff>9525</xdr:colOff>
      <xdr:row>22</xdr:row>
      <xdr:rowOff>19050</xdr:rowOff>
    </xdr:to>
    <xdr:pic>
      <xdr:nvPicPr>
        <xdr:cNvPr id="22" name="HLK_Anz"/>
        <xdr:cNvPicPr preferRelativeResize="1">
          <a:picLocks noChangeAspect="0"/>
        </xdr:cNvPicPr>
      </xdr:nvPicPr>
      <xdr:blipFill>
        <a:blip r:embed="rId13"/>
        <a:stretch>
          <a:fillRect/>
        </a:stretch>
      </xdr:blipFill>
      <xdr:spPr>
        <a:xfrm>
          <a:off x="5476875" y="3619500"/>
          <a:ext cx="504825" cy="219075"/>
        </a:xfrm>
        <a:prstGeom prst="rect">
          <a:avLst/>
        </a:prstGeom>
        <a:noFill/>
        <a:ln w="9525" cmpd="sng">
          <a:noFill/>
        </a:ln>
      </xdr:spPr>
    </xdr:pic>
    <xdr:clientData/>
  </xdr:twoCellAnchor>
  <xdr:twoCellAnchor editAs="oneCell">
    <xdr:from>
      <xdr:col>8</xdr:col>
      <xdr:colOff>1085850</xdr:colOff>
      <xdr:row>23</xdr:row>
      <xdr:rowOff>0</xdr:rowOff>
    </xdr:from>
    <xdr:to>
      <xdr:col>11</xdr:col>
      <xdr:colOff>9525</xdr:colOff>
      <xdr:row>24</xdr:row>
      <xdr:rowOff>19050</xdr:rowOff>
    </xdr:to>
    <xdr:pic>
      <xdr:nvPicPr>
        <xdr:cNvPr id="23" name="Sen_Anz"/>
        <xdr:cNvPicPr preferRelativeResize="1">
          <a:picLocks noChangeAspect="0"/>
        </xdr:cNvPicPr>
      </xdr:nvPicPr>
      <xdr:blipFill>
        <a:blip r:embed="rId13"/>
        <a:stretch>
          <a:fillRect/>
        </a:stretch>
      </xdr:blipFill>
      <xdr:spPr>
        <a:xfrm>
          <a:off x="5476875" y="3914775"/>
          <a:ext cx="504825" cy="219075"/>
        </a:xfrm>
        <a:prstGeom prst="rect">
          <a:avLst/>
        </a:prstGeom>
        <a:noFill/>
        <a:ln w="9525" cmpd="sng">
          <a:noFill/>
        </a:ln>
      </xdr:spPr>
    </xdr:pic>
    <xdr:clientData/>
  </xdr:twoCellAnchor>
  <xdr:twoCellAnchor editAs="oneCell">
    <xdr:from>
      <xdr:col>8</xdr:col>
      <xdr:colOff>1085850</xdr:colOff>
      <xdr:row>25</xdr:row>
      <xdr:rowOff>0</xdr:rowOff>
    </xdr:from>
    <xdr:to>
      <xdr:col>11</xdr:col>
      <xdr:colOff>9525</xdr:colOff>
      <xdr:row>26</xdr:row>
      <xdr:rowOff>19050</xdr:rowOff>
    </xdr:to>
    <xdr:pic>
      <xdr:nvPicPr>
        <xdr:cNvPr id="24" name="Tas_Anz"/>
        <xdr:cNvPicPr preferRelativeResize="1">
          <a:picLocks noChangeAspect="0"/>
        </xdr:cNvPicPr>
      </xdr:nvPicPr>
      <xdr:blipFill>
        <a:blip r:embed="rId13"/>
        <a:stretch>
          <a:fillRect/>
        </a:stretch>
      </xdr:blipFill>
      <xdr:spPr>
        <a:xfrm>
          <a:off x="5476875" y="4219575"/>
          <a:ext cx="504825" cy="219075"/>
        </a:xfrm>
        <a:prstGeom prst="rect">
          <a:avLst/>
        </a:prstGeom>
        <a:noFill/>
        <a:ln w="9525" cmpd="sng">
          <a:noFill/>
        </a:ln>
      </xdr:spPr>
    </xdr:pic>
    <xdr:clientData/>
  </xdr:twoCellAnchor>
  <xdr:twoCellAnchor editAs="oneCell">
    <xdr:from>
      <xdr:col>8</xdr:col>
      <xdr:colOff>1085850</xdr:colOff>
      <xdr:row>27</xdr:row>
      <xdr:rowOff>0</xdr:rowOff>
    </xdr:from>
    <xdr:to>
      <xdr:col>11</xdr:col>
      <xdr:colOff>9525</xdr:colOff>
      <xdr:row>28</xdr:row>
      <xdr:rowOff>19050</xdr:rowOff>
    </xdr:to>
    <xdr:pic>
      <xdr:nvPicPr>
        <xdr:cNvPr id="25" name="RC_Anz"/>
        <xdr:cNvPicPr preferRelativeResize="1">
          <a:picLocks noChangeAspect="0"/>
        </xdr:cNvPicPr>
      </xdr:nvPicPr>
      <xdr:blipFill>
        <a:blip r:embed="rId13"/>
        <a:stretch>
          <a:fillRect/>
        </a:stretch>
      </xdr:blipFill>
      <xdr:spPr>
        <a:xfrm>
          <a:off x="5476875" y="4524375"/>
          <a:ext cx="504825" cy="219075"/>
        </a:xfrm>
        <a:prstGeom prst="rect">
          <a:avLst/>
        </a:prstGeom>
        <a:noFill/>
        <a:ln w="9525" cmpd="sng">
          <a:noFill/>
        </a:ln>
      </xdr:spPr>
    </xdr:pic>
    <xdr:clientData/>
  </xdr:twoCellAnchor>
  <xdr:twoCellAnchor editAs="oneCell">
    <xdr:from>
      <xdr:col>8</xdr:col>
      <xdr:colOff>228600</xdr:colOff>
      <xdr:row>0</xdr:row>
      <xdr:rowOff>66675</xdr:rowOff>
    </xdr:from>
    <xdr:to>
      <xdr:col>11</xdr:col>
      <xdr:colOff>142875</xdr:colOff>
      <xdr:row>6</xdr:row>
      <xdr:rowOff>371475</xdr:rowOff>
    </xdr:to>
    <xdr:pic>
      <xdr:nvPicPr>
        <xdr:cNvPr id="26" name="Picture 99"/>
        <xdr:cNvPicPr preferRelativeResize="1">
          <a:picLocks noChangeAspect="1"/>
        </xdr:cNvPicPr>
      </xdr:nvPicPr>
      <xdr:blipFill>
        <a:blip r:embed="rId14"/>
        <a:stretch>
          <a:fillRect/>
        </a:stretch>
      </xdr:blipFill>
      <xdr:spPr>
        <a:xfrm>
          <a:off x="4619625" y="66675"/>
          <a:ext cx="1495425" cy="1304925"/>
        </a:xfrm>
        <a:prstGeom prst="rect">
          <a:avLst/>
        </a:prstGeom>
        <a:noFill/>
        <a:ln w="9525" cmpd="sng">
          <a:noFill/>
        </a:ln>
      </xdr:spPr>
    </xdr:pic>
    <xdr:clientData/>
  </xdr:twoCellAnchor>
  <xdr:twoCellAnchor editAs="oneCell">
    <xdr:from>
      <xdr:col>1</xdr:col>
      <xdr:colOff>38100</xdr:colOff>
      <xdr:row>31</xdr:row>
      <xdr:rowOff>0</xdr:rowOff>
    </xdr:from>
    <xdr:to>
      <xdr:col>3</xdr:col>
      <xdr:colOff>66675</xdr:colOff>
      <xdr:row>32</xdr:row>
      <xdr:rowOff>0</xdr:rowOff>
    </xdr:to>
    <xdr:pic>
      <xdr:nvPicPr>
        <xdr:cNvPr id="27" name="Picture 100" descr="G0"/>
        <xdr:cNvPicPr preferRelativeResize="1">
          <a:picLocks noChangeAspect="1"/>
        </xdr:cNvPicPr>
      </xdr:nvPicPr>
      <xdr:blipFill>
        <a:blip r:embed="rId15"/>
        <a:stretch>
          <a:fillRect/>
        </a:stretch>
      </xdr:blipFill>
      <xdr:spPr>
        <a:xfrm>
          <a:off x="133350" y="5410200"/>
          <a:ext cx="1981200" cy="1190625"/>
        </a:xfrm>
        <a:prstGeom prst="rect">
          <a:avLst/>
        </a:prstGeom>
        <a:noFill/>
        <a:ln w="9525" cmpd="sng">
          <a:noFill/>
        </a:ln>
      </xdr:spPr>
    </xdr:pic>
    <xdr:clientData/>
  </xdr:twoCellAnchor>
  <xdr:twoCellAnchor editAs="oneCell">
    <xdr:from>
      <xdr:col>8</xdr:col>
      <xdr:colOff>342900</xdr:colOff>
      <xdr:row>31</xdr:row>
      <xdr:rowOff>0</xdr:rowOff>
    </xdr:from>
    <xdr:to>
      <xdr:col>11</xdr:col>
      <xdr:colOff>342900</xdr:colOff>
      <xdr:row>32</xdr:row>
      <xdr:rowOff>0</xdr:rowOff>
    </xdr:to>
    <xdr:pic>
      <xdr:nvPicPr>
        <xdr:cNvPr id="28" name="Picture 101" descr="G0"/>
        <xdr:cNvPicPr preferRelativeResize="1">
          <a:picLocks noChangeAspect="1"/>
        </xdr:cNvPicPr>
      </xdr:nvPicPr>
      <xdr:blipFill>
        <a:blip r:embed="rId16"/>
        <a:stretch>
          <a:fillRect/>
        </a:stretch>
      </xdr:blipFill>
      <xdr:spPr>
        <a:xfrm>
          <a:off x="4733925" y="5410200"/>
          <a:ext cx="1581150" cy="1190625"/>
        </a:xfrm>
        <a:prstGeom prst="rect">
          <a:avLst/>
        </a:prstGeom>
        <a:noFill/>
        <a:ln w="9525" cmpd="sng">
          <a:noFill/>
        </a:ln>
      </xdr:spPr>
    </xdr:pic>
    <xdr:clientData/>
  </xdr:twoCellAnchor>
  <xdr:twoCellAnchor editAs="oneCell">
    <xdr:from>
      <xdr:col>5</xdr:col>
      <xdr:colOff>180975</xdr:colOff>
      <xdr:row>31</xdr:row>
      <xdr:rowOff>0</xdr:rowOff>
    </xdr:from>
    <xdr:to>
      <xdr:col>7</xdr:col>
      <xdr:colOff>9525</xdr:colOff>
      <xdr:row>32</xdr:row>
      <xdr:rowOff>0</xdr:rowOff>
    </xdr:to>
    <xdr:pic>
      <xdr:nvPicPr>
        <xdr:cNvPr id="29" name="Picture 102" descr="gesis_rm"/>
        <xdr:cNvPicPr preferRelativeResize="1">
          <a:picLocks noChangeAspect="1"/>
        </xdr:cNvPicPr>
      </xdr:nvPicPr>
      <xdr:blipFill>
        <a:blip r:embed="rId17"/>
        <a:stretch>
          <a:fillRect/>
        </a:stretch>
      </xdr:blipFill>
      <xdr:spPr>
        <a:xfrm>
          <a:off x="2609850" y="5410200"/>
          <a:ext cx="159067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Y93"/>
  <sheetViews>
    <sheetView tabSelected="1" zoomScale="125" zoomScaleNormal="125" zoomScalePageLayoutView="0" workbookViewId="0" topLeftCell="A1">
      <selection activeCell="D34" sqref="D34:L34"/>
    </sheetView>
  </sheetViews>
  <sheetFormatPr defaultColWidth="11.421875" defaultRowHeight="12.75"/>
  <cols>
    <col min="1" max="1" width="1.421875" style="6" customWidth="1"/>
    <col min="2" max="2" width="27.8515625" style="6" customWidth="1"/>
    <col min="3" max="3" width="1.421875" style="6" customWidth="1"/>
    <col min="4" max="5" width="2.8515625" style="23" customWidth="1"/>
    <col min="6" max="6" width="25.00390625" style="6" customWidth="1"/>
    <col min="7" max="7" width="1.421875" style="6" customWidth="1"/>
    <col min="8" max="8" width="3.00390625" style="23" customWidth="1"/>
    <col min="9" max="9" width="19.28125" style="6" customWidth="1"/>
    <col min="10" max="10" width="1.421875" style="6" customWidth="1"/>
    <col min="11" max="11" width="3.00390625" style="23" customWidth="1"/>
    <col min="12" max="12" width="5.421875" style="6" bestFit="1" customWidth="1"/>
    <col min="13" max="13" width="2.8515625" style="6" customWidth="1"/>
    <col min="14" max="14" width="1.421875" style="6" customWidth="1"/>
    <col min="15" max="15" width="39.421875" style="6" customWidth="1"/>
    <col min="16" max="16384" width="11.421875" style="6" customWidth="1"/>
  </cols>
  <sheetData>
    <row r="1" spans="1:25" ht="12.75" customHeight="1" thickBot="1">
      <c r="A1" s="3"/>
      <c r="B1" s="4"/>
      <c r="C1" s="4"/>
      <c r="D1" s="2"/>
      <c r="E1" s="2"/>
      <c r="F1" s="4"/>
      <c r="G1" s="4"/>
      <c r="H1" s="2"/>
      <c r="I1" s="4"/>
      <c r="J1" s="4"/>
      <c r="K1" s="2"/>
      <c r="L1" s="4"/>
      <c r="M1" s="5"/>
      <c r="N1" s="32"/>
      <c r="O1" s="32"/>
      <c r="P1" s="32"/>
      <c r="Q1" s="32"/>
      <c r="R1" s="32"/>
      <c r="S1" s="32"/>
      <c r="T1" s="32"/>
      <c r="U1" s="32"/>
      <c r="V1" s="32"/>
      <c r="W1" s="32"/>
      <c r="X1" s="32"/>
      <c r="Y1" s="32"/>
    </row>
    <row r="2" spans="1:25" ht="20.25">
      <c r="A2" s="7"/>
      <c r="B2" s="65" t="str">
        <f>Translation!B4</f>
        <v>Konfigurator gesis RAN KNX RM</v>
      </c>
      <c r="C2" s="65"/>
      <c r="D2" s="65"/>
      <c r="E2" s="65"/>
      <c r="F2" s="65"/>
      <c r="G2" s="8"/>
      <c r="H2" s="8"/>
      <c r="I2" s="8"/>
      <c r="J2" s="8"/>
      <c r="K2" s="8"/>
      <c r="L2" s="8"/>
      <c r="M2" s="9"/>
      <c r="N2" s="32"/>
      <c r="O2" s="37" t="str">
        <f>Translation!B41</f>
        <v>Beschreibung / Hilfe:</v>
      </c>
      <c r="P2" s="32"/>
      <c r="Q2" s="32"/>
      <c r="R2" s="32"/>
      <c r="S2" s="32"/>
      <c r="T2" s="32"/>
      <c r="U2" s="32"/>
      <c r="V2" s="32"/>
      <c r="W2" s="32"/>
      <c r="X2" s="32"/>
      <c r="Y2" s="32"/>
    </row>
    <row r="3" spans="1:25" ht="6" customHeight="1">
      <c r="A3" s="7"/>
      <c r="B3" s="10"/>
      <c r="C3" s="10"/>
      <c r="D3" s="11"/>
      <c r="E3" s="11"/>
      <c r="F3" s="10"/>
      <c r="G3" s="10"/>
      <c r="H3" s="11"/>
      <c r="I3" s="10"/>
      <c r="J3" s="10"/>
      <c r="K3" s="11"/>
      <c r="L3" s="10"/>
      <c r="M3" s="9"/>
      <c r="N3" s="32"/>
      <c r="O3" s="78"/>
      <c r="P3" s="32"/>
      <c r="Q3" s="32"/>
      <c r="R3" s="32"/>
      <c r="S3" s="32"/>
      <c r="T3" s="32"/>
      <c r="U3" s="32"/>
      <c r="V3" s="32"/>
      <c r="W3" s="32"/>
      <c r="X3" s="32"/>
      <c r="Y3" s="32"/>
    </row>
    <row r="4" spans="1:25" ht="15.75">
      <c r="A4" s="7"/>
      <c r="B4" s="66" t="str">
        <f>Translation!B5</f>
        <v>Der passende Rangierverteiler für Ihr smart Installation-Projekt</v>
      </c>
      <c r="C4" s="66"/>
      <c r="D4" s="66"/>
      <c r="E4" s="66"/>
      <c r="F4" s="66"/>
      <c r="G4" s="12"/>
      <c r="H4" s="12"/>
      <c r="I4" s="12"/>
      <c r="J4" s="12"/>
      <c r="K4" s="12"/>
      <c r="L4" s="12"/>
      <c r="M4" s="9"/>
      <c r="N4" s="32"/>
      <c r="O4" s="78"/>
      <c r="P4" s="32"/>
      <c r="Q4" s="32"/>
      <c r="R4" s="32"/>
      <c r="S4" s="32"/>
      <c r="T4" s="32"/>
      <c r="U4" s="32"/>
      <c r="V4" s="32"/>
      <c r="W4" s="32"/>
      <c r="X4" s="32"/>
      <c r="Y4" s="32"/>
    </row>
    <row r="5" spans="1:25" ht="11.25" customHeight="1">
      <c r="A5" s="7"/>
      <c r="B5" s="10"/>
      <c r="C5" s="10"/>
      <c r="D5" s="11"/>
      <c r="E5" s="11"/>
      <c r="F5" s="10"/>
      <c r="G5" s="10"/>
      <c r="H5" s="11"/>
      <c r="I5" s="10"/>
      <c r="J5" s="10"/>
      <c r="K5" s="11"/>
      <c r="L5" s="10"/>
      <c r="M5" s="9"/>
      <c r="N5" s="32"/>
      <c r="O5" s="78"/>
      <c r="P5" s="32"/>
      <c r="Q5" s="32"/>
      <c r="R5" s="32"/>
      <c r="S5" s="32"/>
      <c r="T5" s="32"/>
      <c r="U5" s="32"/>
      <c r="V5" s="32"/>
      <c r="W5" s="32"/>
      <c r="X5" s="32"/>
      <c r="Y5" s="32"/>
    </row>
    <row r="6" spans="1:25" ht="12.75">
      <c r="A6" s="7"/>
      <c r="B6" s="67" t="str">
        <f>Translation!B6</f>
        <v>Dezentrale, steckbare gesis RAN bieten Lösungen für eine nachhaltige Elektroinstallation</v>
      </c>
      <c r="C6" s="67"/>
      <c r="D6" s="67"/>
      <c r="E6" s="67"/>
      <c r="F6" s="67"/>
      <c r="G6" s="10"/>
      <c r="H6" s="10"/>
      <c r="I6" s="10"/>
      <c r="J6" s="10"/>
      <c r="K6" s="10"/>
      <c r="L6" s="10"/>
      <c r="M6" s="9"/>
      <c r="N6" s="32"/>
      <c r="O6" s="78"/>
      <c r="P6" s="32"/>
      <c r="Q6" s="32"/>
      <c r="R6" s="32"/>
      <c r="S6" s="32"/>
      <c r="T6" s="32"/>
      <c r="U6" s="32"/>
      <c r="V6" s="32"/>
      <c r="W6" s="32"/>
      <c r="X6" s="32"/>
      <c r="Y6" s="32"/>
    </row>
    <row r="7" spans="1:25" ht="38.25" customHeight="1">
      <c r="A7" s="7"/>
      <c r="B7" s="10"/>
      <c r="C7" s="10"/>
      <c r="D7" s="11"/>
      <c r="E7" s="11"/>
      <c r="F7" s="10"/>
      <c r="G7" s="10"/>
      <c r="H7" s="11"/>
      <c r="I7" s="10"/>
      <c r="J7" s="10"/>
      <c r="K7" s="11"/>
      <c r="L7" s="10"/>
      <c r="M7" s="9"/>
      <c r="N7" s="32"/>
      <c r="O7" s="78"/>
      <c r="P7" s="32"/>
      <c r="Q7" s="32"/>
      <c r="R7" s="32"/>
      <c r="S7" s="32"/>
      <c r="T7" s="32"/>
      <c r="U7" s="32"/>
      <c r="V7" s="32"/>
      <c r="W7" s="32"/>
      <c r="X7" s="32"/>
      <c r="Y7" s="32"/>
    </row>
    <row r="8" spans="1:25" ht="12.75">
      <c r="A8" s="7"/>
      <c r="B8" s="16" t="str">
        <f>Translation!B7</f>
        <v>Funktionsbeschreibung</v>
      </c>
      <c r="C8" s="14"/>
      <c r="D8" s="13"/>
      <c r="E8" s="13"/>
      <c r="F8" s="10"/>
      <c r="G8" s="10"/>
      <c r="H8" s="11"/>
      <c r="I8" s="10"/>
      <c r="J8" s="10"/>
      <c r="K8" s="11"/>
      <c r="L8" s="10"/>
      <c r="M8" s="9"/>
      <c r="N8" s="32"/>
      <c r="O8" s="78"/>
      <c r="P8" s="32"/>
      <c r="Q8" s="32"/>
      <c r="R8" s="32"/>
      <c r="S8" s="32"/>
      <c r="T8" s="32"/>
      <c r="U8" s="32"/>
      <c r="V8" s="32"/>
      <c r="W8" s="32"/>
      <c r="X8" s="32"/>
      <c r="Y8" s="32"/>
    </row>
    <row r="9" spans="1:25" ht="12.75">
      <c r="A9" s="7"/>
      <c r="B9" s="54"/>
      <c r="C9" s="54"/>
      <c r="D9" s="55"/>
      <c r="E9" s="55"/>
      <c r="F9" s="54"/>
      <c r="G9" s="54"/>
      <c r="H9" s="55"/>
      <c r="I9" s="54"/>
      <c r="J9" s="54"/>
      <c r="K9" s="55"/>
      <c r="L9" s="54"/>
      <c r="M9" s="9"/>
      <c r="N9" s="32"/>
      <c r="O9" s="78"/>
      <c r="P9" s="32"/>
      <c r="Q9" s="32"/>
      <c r="R9" s="32"/>
      <c r="S9" s="32"/>
      <c r="T9" s="32"/>
      <c r="U9" s="32"/>
      <c r="V9" s="32"/>
      <c r="W9" s="32"/>
      <c r="X9" s="32"/>
      <c r="Y9" s="32"/>
    </row>
    <row r="10" spans="1:25" ht="15.75" customHeight="1">
      <c r="A10" s="7"/>
      <c r="B10" s="54" t="str">
        <f>Translation!B8</f>
        <v>Bussystem</v>
      </c>
      <c r="C10" s="53"/>
      <c r="D10" s="68"/>
      <c r="E10" s="68"/>
      <c r="F10" s="80" t="str">
        <f>Translation!B9</f>
        <v>Versorgungsspannung</v>
      </c>
      <c r="G10" s="80"/>
      <c r="H10" s="64"/>
      <c r="I10" s="64"/>
      <c r="J10" s="53"/>
      <c r="K10" s="56"/>
      <c r="L10" s="53"/>
      <c r="M10" s="9"/>
      <c r="N10" s="32"/>
      <c r="O10" s="78"/>
      <c r="P10" s="32"/>
      <c r="Q10" s="32"/>
      <c r="R10" s="32"/>
      <c r="S10" s="32"/>
      <c r="T10" s="32"/>
      <c r="U10" s="32"/>
      <c r="V10" s="32"/>
      <c r="W10" s="32"/>
      <c r="X10" s="32"/>
      <c r="Y10" s="32"/>
    </row>
    <row r="11" spans="1:25" ht="8.25" customHeight="1">
      <c r="A11" s="7"/>
      <c r="B11" s="53"/>
      <c r="C11" s="53"/>
      <c r="D11" s="56"/>
      <c r="E11" s="56"/>
      <c r="F11" s="53"/>
      <c r="G11" s="53"/>
      <c r="H11" s="56"/>
      <c r="I11" s="53"/>
      <c r="J11" s="53"/>
      <c r="K11" s="56"/>
      <c r="L11" s="53"/>
      <c r="M11" s="9"/>
      <c r="N11" s="32"/>
      <c r="O11" s="78"/>
      <c r="P11" s="32"/>
      <c r="Q11" s="32"/>
      <c r="R11" s="32"/>
      <c r="S11" s="32"/>
      <c r="T11" s="32"/>
      <c r="U11" s="32"/>
      <c r="V11" s="32"/>
      <c r="W11" s="32"/>
      <c r="X11" s="32"/>
      <c r="Y11" s="32"/>
    </row>
    <row r="12" spans="1:25" ht="15.75" customHeight="1">
      <c r="A12" s="7"/>
      <c r="B12" s="54" t="str">
        <f>Translation!B10</f>
        <v>Beleuchtungssystem I</v>
      </c>
      <c r="C12" s="64" t="str">
        <f>Translation!B24</f>
        <v>Typ</v>
      </c>
      <c r="D12" s="64"/>
      <c r="E12" s="64"/>
      <c r="F12" s="53"/>
      <c r="G12" s="53"/>
      <c r="H12" s="56"/>
      <c r="I12" s="53" t="str">
        <f>Translation!B25</f>
        <v>Anzahl Gruppen</v>
      </c>
      <c r="J12" s="53"/>
      <c r="K12" s="56"/>
      <c r="L12" s="53"/>
      <c r="M12" s="9"/>
      <c r="N12" s="32"/>
      <c r="O12" s="78"/>
      <c r="P12" s="32"/>
      <c r="Q12" s="32"/>
      <c r="R12" s="32"/>
      <c r="S12" s="32"/>
      <c r="T12" s="32"/>
      <c r="U12" s="32"/>
      <c r="V12" s="32"/>
      <c r="W12" s="32"/>
      <c r="X12" s="32"/>
      <c r="Y12" s="32"/>
    </row>
    <row r="13" spans="1:25" ht="7.5" customHeight="1">
      <c r="A13" s="7"/>
      <c r="B13" s="54"/>
      <c r="C13" s="53"/>
      <c r="D13" s="56"/>
      <c r="E13" s="56"/>
      <c r="F13" s="53"/>
      <c r="G13" s="53"/>
      <c r="H13" s="56"/>
      <c r="I13" s="53"/>
      <c r="J13" s="53"/>
      <c r="K13" s="56"/>
      <c r="L13" s="53"/>
      <c r="M13" s="9"/>
      <c r="N13" s="32"/>
      <c r="O13" s="78"/>
      <c r="P13" s="32"/>
      <c r="Q13" s="32"/>
      <c r="R13" s="32"/>
      <c r="S13" s="32"/>
      <c r="T13" s="32"/>
      <c r="U13" s="32"/>
      <c r="V13" s="32"/>
      <c r="W13" s="32"/>
      <c r="X13" s="32"/>
      <c r="Y13" s="32"/>
    </row>
    <row r="14" spans="1:25" ht="15.75" customHeight="1">
      <c r="A14" s="7"/>
      <c r="B14" s="54" t="str">
        <f>Translation!B11</f>
        <v>Beleuchtungssystem II</v>
      </c>
      <c r="C14" s="64" t="str">
        <f>Translation!B24</f>
        <v>Typ</v>
      </c>
      <c r="D14" s="64"/>
      <c r="E14" s="64"/>
      <c r="F14" s="53"/>
      <c r="G14" s="53"/>
      <c r="H14" s="56"/>
      <c r="I14" s="53" t="str">
        <f>Translation!B25</f>
        <v>Anzahl Gruppen</v>
      </c>
      <c r="J14" s="53"/>
      <c r="K14" s="56"/>
      <c r="L14" s="53"/>
      <c r="M14" s="9"/>
      <c r="N14" s="32"/>
      <c r="O14" s="78"/>
      <c r="P14" s="32"/>
      <c r="Q14" s="32"/>
      <c r="R14" s="32"/>
      <c r="S14" s="32"/>
      <c r="T14" s="32"/>
      <c r="U14" s="32"/>
      <c r="V14" s="32"/>
      <c r="W14" s="32"/>
      <c r="X14" s="32"/>
      <c r="Y14" s="32"/>
    </row>
    <row r="15" spans="1:25" ht="8.25" customHeight="1">
      <c r="A15" s="7"/>
      <c r="B15" s="54"/>
      <c r="C15" s="53"/>
      <c r="D15" s="56"/>
      <c r="E15" s="56"/>
      <c r="F15" s="53"/>
      <c r="G15" s="53"/>
      <c r="H15" s="56"/>
      <c r="I15" s="53"/>
      <c r="J15" s="53"/>
      <c r="K15" s="56"/>
      <c r="L15" s="53"/>
      <c r="M15" s="9"/>
      <c r="N15" s="32"/>
      <c r="O15" s="78"/>
      <c r="P15" s="32"/>
      <c r="Q15" s="32"/>
      <c r="R15" s="32"/>
      <c r="S15" s="32"/>
      <c r="T15" s="32"/>
      <c r="U15" s="32"/>
      <c r="V15" s="32"/>
      <c r="W15" s="32"/>
      <c r="X15" s="32"/>
      <c r="Y15" s="32"/>
    </row>
    <row r="16" spans="1:25" ht="15.75" customHeight="1">
      <c r="A16" s="7"/>
      <c r="B16" s="54" t="str">
        <f>Translation!B12</f>
        <v>Sonnenschutz I</v>
      </c>
      <c r="C16" s="64" t="str">
        <f>Translation!B24</f>
        <v>Typ</v>
      </c>
      <c r="D16" s="64"/>
      <c r="E16" s="64"/>
      <c r="F16" s="53"/>
      <c r="G16" s="53"/>
      <c r="H16" s="56"/>
      <c r="I16" s="53" t="str">
        <f>Translation!B26</f>
        <v>Anzahl Antriebe</v>
      </c>
      <c r="J16" s="53"/>
      <c r="K16" s="56"/>
      <c r="L16" s="53"/>
      <c r="M16" s="9"/>
      <c r="N16" s="32"/>
      <c r="O16" s="78"/>
      <c r="P16" s="32"/>
      <c r="Q16" s="32"/>
      <c r="R16" s="32"/>
      <c r="S16" s="32"/>
      <c r="T16" s="32"/>
      <c r="U16" s="32"/>
      <c r="V16" s="32"/>
      <c r="W16" s="32"/>
      <c r="X16" s="32"/>
      <c r="Y16" s="32"/>
    </row>
    <row r="17" spans="1:25" ht="7.5" customHeight="1">
      <c r="A17" s="7"/>
      <c r="B17" s="54"/>
      <c r="C17" s="53"/>
      <c r="D17" s="56"/>
      <c r="E17" s="56"/>
      <c r="F17" s="53"/>
      <c r="G17" s="53"/>
      <c r="H17" s="56"/>
      <c r="I17" s="53"/>
      <c r="J17" s="53"/>
      <c r="K17" s="56"/>
      <c r="L17" s="53"/>
      <c r="M17" s="9"/>
      <c r="N17" s="32"/>
      <c r="O17" s="78"/>
      <c r="P17" s="32"/>
      <c r="Q17" s="32"/>
      <c r="R17" s="32"/>
      <c r="S17" s="32"/>
      <c r="T17" s="32"/>
      <c r="U17" s="32"/>
      <c r="V17" s="32"/>
      <c r="W17" s="32"/>
      <c r="X17" s="32"/>
      <c r="Y17" s="32"/>
    </row>
    <row r="18" spans="1:25" ht="15.75" customHeight="1">
      <c r="A18" s="7"/>
      <c r="B18" s="57" t="str">
        <f>Translation!B13</f>
        <v>Sonnenschutz II</v>
      </c>
      <c r="C18" s="64" t="str">
        <f>Translation!B24</f>
        <v>Typ</v>
      </c>
      <c r="D18" s="64"/>
      <c r="E18" s="64"/>
      <c r="F18" s="53"/>
      <c r="G18" s="53"/>
      <c r="H18" s="53"/>
      <c r="I18" s="53" t="str">
        <f>Translation!B26</f>
        <v>Anzahl Antriebe</v>
      </c>
      <c r="J18" s="53"/>
      <c r="K18" s="53"/>
      <c r="L18" s="53"/>
      <c r="M18" s="9"/>
      <c r="N18" s="32"/>
      <c r="O18" s="78"/>
      <c r="P18" s="32"/>
      <c r="Q18" s="32"/>
      <c r="R18" s="32"/>
      <c r="S18" s="32"/>
      <c r="T18" s="32"/>
      <c r="U18" s="32"/>
      <c r="V18" s="32"/>
      <c r="W18" s="32"/>
      <c r="X18" s="32"/>
      <c r="Y18" s="32"/>
    </row>
    <row r="19" spans="1:25" ht="8.25" customHeight="1">
      <c r="A19" s="7"/>
      <c r="B19" s="54"/>
      <c r="C19" s="53"/>
      <c r="D19" s="56"/>
      <c r="E19" s="56"/>
      <c r="F19" s="53"/>
      <c r="G19" s="53"/>
      <c r="H19" s="56"/>
      <c r="I19" s="53"/>
      <c r="J19" s="53"/>
      <c r="K19" s="56"/>
      <c r="L19" s="53"/>
      <c r="M19" s="9"/>
      <c r="N19" s="32"/>
      <c r="O19" s="78"/>
      <c r="P19" s="32"/>
      <c r="Q19" s="32"/>
      <c r="R19" s="32"/>
      <c r="S19" s="32"/>
      <c r="T19" s="32"/>
      <c r="U19" s="32"/>
      <c r="V19" s="32"/>
      <c r="W19" s="32"/>
      <c r="X19" s="32"/>
      <c r="Y19" s="32"/>
    </row>
    <row r="20" spans="1:25" ht="15.75" customHeight="1">
      <c r="A20" s="7"/>
      <c r="B20" s="54" t="str">
        <f>Translation!B14</f>
        <v>Fensterantriebe</v>
      </c>
      <c r="C20" s="64" t="str">
        <f>Translation!B24</f>
        <v>Typ</v>
      </c>
      <c r="D20" s="64"/>
      <c r="E20" s="64"/>
      <c r="F20" s="53"/>
      <c r="G20" s="53"/>
      <c r="H20" s="56"/>
      <c r="I20" s="53" t="str">
        <f>Translation!B26</f>
        <v>Anzahl Antriebe</v>
      </c>
      <c r="J20" s="53"/>
      <c r="K20" s="56"/>
      <c r="L20" s="53"/>
      <c r="M20" s="9"/>
      <c r="N20" s="32"/>
      <c r="O20" s="78"/>
      <c r="P20" s="32"/>
      <c r="Q20" s="32"/>
      <c r="R20" s="32"/>
      <c r="S20" s="32"/>
      <c r="T20" s="32"/>
      <c r="U20" s="32"/>
      <c r="V20" s="32"/>
      <c r="W20" s="32"/>
      <c r="X20" s="32"/>
      <c r="Y20" s="32"/>
    </row>
    <row r="21" spans="1:25" ht="8.25" customHeight="1">
      <c r="A21" s="7"/>
      <c r="B21" s="54"/>
      <c r="C21" s="53"/>
      <c r="D21" s="56"/>
      <c r="E21" s="56"/>
      <c r="F21" s="53"/>
      <c r="G21" s="53"/>
      <c r="H21" s="56"/>
      <c r="I21" s="53"/>
      <c r="J21" s="53"/>
      <c r="K21" s="56"/>
      <c r="L21" s="53"/>
      <c r="M21" s="9"/>
      <c r="N21" s="32"/>
      <c r="O21" s="78"/>
      <c r="P21" s="32"/>
      <c r="Q21" s="32"/>
      <c r="R21" s="32"/>
      <c r="S21" s="32"/>
      <c r="T21" s="32"/>
      <c r="U21" s="32"/>
      <c r="V21" s="32"/>
      <c r="W21" s="32"/>
      <c r="X21" s="32"/>
      <c r="Y21" s="32"/>
    </row>
    <row r="22" spans="1:25" ht="15.75" customHeight="1">
      <c r="A22" s="7"/>
      <c r="B22" s="54" t="str">
        <f>Translation!B15</f>
        <v>Heizung/Kühlung</v>
      </c>
      <c r="C22" s="64" t="str">
        <f>Translation!B24</f>
        <v>Typ</v>
      </c>
      <c r="D22" s="64"/>
      <c r="E22" s="64"/>
      <c r="F22" s="53"/>
      <c r="G22" s="53"/>
      <c r="H22" s="56"/>
      <c r="I22" s="53" t="str">
        <f>Translation!B25</f>
        <v>Anzahl Gruppen</v>
      </c>
      <c r="J22" s="53"/>
      <c r="K22" s="56"/>
      <c r="L22" s="53"/>
      <c r="M22" s="9"/>
      <c r="N22" s="32"/>
      <c r="O22" s="78"/>
      <c r="P22" s="32"/>
      <c r="Q22" s="32"/>
      <c r="R22" s="32"/>
      <c r="S22" s="32"/>
      <c r="T22" s="32"/>
      <c r="U22" s="32"/>
      <c r="V22" s="32"/>
      <c r="W22" s="32"/>
      <c r="X22" s="32"/>
      <c r="Y22" s="32"/>
    </row>
    <row r="23" spans="1:25" ht="7.5" customHeight="1">
      <c r="A23" s="7"/>
      <c r="B23" s="54"/>
      <c r="C23" s="53"/>
      <c r="D23" s="56"/>
      <c r="E23" s="56"/>
      <c r="F23" s="53"/>
      <c r="G23" s="53"/>
      <c r="H23" s="56"/>
      <c r="I23" s="53"/>
      <c r="J23" s="53"/>
      <c r="K23" s="56"/>
      <c r="L23" s="53"/>
      <c r="M23" s="9"/>
      <c r="N23" s="32"/>
      <c r="O23" s="78"/>
      <c r="P23" s="32"/>
      <c r="Q23" s="32"/>
      <c r="R23" s="32"/>
      <c r="S23" s="32"/>
      <c r="T23" s="32"/>
      <c r="U23" s="32"/>
      <c r="V23" s="32"/>
      <c r="W23" s="32"/>
      <c r="X23" s="32"/>
      <c r="Y23" s="32"/>
    </row>
    <row r="24" spans="1:25" ht="15.75" customHeight="1">
      <c r="A24" s="7"/>
      <c r="B24" s="54" t="str">
        <f>Translation!B16</f>
        <v>Binär-Sensoreingänge</v>
      </c>
      <c r="C24" s="64" t="str">
        <f>Translation!B24</f>
        <v>Typ</v>
      </c>
      <c r="D24" s="64"/>
      <c r="E24" s="64"/>
      <c r="F24" s="53"/>
      <c r="G24" s="53"/>
      <c r="H24" s="56"/>
      <c r="I24" s="53" t="str">
        <f>Translation!B49</f>
        <v>Anzahl Eingänge</v>
      </c>
      <c r="J24" s="53"/>
      <c r="K24" s="56"/>
      <c r="L24" s="53"/>
      <c r="M24" s="9"/>
      <c r="N24" s="32"/>
      <c r="O24" s="78"/>
      <c r="P24" s="32"/>
      <c r="Q24" s="32"/>
      <c r="R24" s="32"/>
      <c r="S24" s="32"/>
      <c r="T24" s="32"/>
      <c r="U24" s="32"/>
      <c r="V24" s="32"/>
      <c r="W24" s="32"/>
      <c r="X24" s="32"/>
      <c r="Y24" s="32"/>
    </row>
    <row r="25" spans="1:25" ht="8.25" customHeight="1">
      <c r="A25" s="7"/>
      <c r="B25" s="54"/>
      <c r="C25" s="53"/>
      <c r="D25" s="56"/>
      <c r="E25" s="56"/>
      <c r="F25" s="53"/>
      <c r="G25" s="53"/>
      <c r="H25" s="56"/>
      <c r="I25" s="53"/>
      <c r="J25" s="53"/>
      <c r="K25" s="56"/>
      <c r="L25" s="53"/>
      <c r="M25" s="9"/>
      <c r="N25" s="32"/>
      <c r="O25" s="78"/>
      <c r="P25" s="32"/>
      <c r="Q25" s="32"/>
      <c r="R25" s="32"/>
      <c r="S25" s="32"/>
      <c r="T25" s="32"/>
      <c r="U25" s="32"/>
      <c r="V25" s="32"/>
      <c r="W25" s="32"/>
      <c r="X25" s="32"/>
      <c r="Y25" s="32"/>
    </row>
    <row r="26" spans="1:25" ht="15.75" customHeight="1">
      <c r="A26" s="7"/>
      <c r="B26" s="54" t="str">
        <f>Translation!B17</f>
        <v>Binär-Tastereingänge</v>
      </c>
      <c r="C26" s="64" t="str">
        <f>Translation!B24</f>
        <v>Typ</v>
      </c>
      <c r="D26" s="64"/>
      <c r="E26" s="64"/>
      <c r="F26" s="53"/>
      <c r="G26" s="53"/>
      <c r="H26" s="56"/>
      <c r="I26" s="53" t="str">
        <f>Translation!B50</f>
        <v>Anzahl Taster</v>
      </c>
      <c r="J26" s="53"/>
      <c r="K26" s="56"/>
      <c r="L26" s="53"/>
      <c r="M26" s="9"/>
      <c r="N26" s="32"/>
      <c r="O26" s="78"/>
      <c r="P26" s="32"/>
      <c r="Q26" s="32"/>
      <c r="R26" s="32"/>
      <c r="S26" s="32"/>
      <c r="T26" s="32"/>
      <c r="U26" s="32"/>
      <c r="V26" s="32"/>
      <c r="W26" s="32"/>
      <c r="X26" s="32"/>
      <c r="Y26" s="32"/>
    </row>
    <row r="27" spans="1:25" ht="8.25" customHeight="1">
      <c r="A27" s="7"/>
      <c r="B27" s="54"/>
      <c r="C27" s="53"/>
      <c r="D27" s="56"/>
      <c r="E27" s="56"/>
      <c r="F27" s="53"/>
      <c r="G27" s="53"/>
      <c r="H27" s="56"/>
      <c r="I27" s="53"/>
      <c r="J27" s="53"/>
      <c r="K27" s="56"/>
      <c r="L27" s="53"/>
      <c r="M27" s="9"/>
      <c r="N27" s="32"/>
      <c r="O27" s="78"/>
      <c r="P27" s="32"/>
      <c r="Q27" s="32"/>
      <c r="R27" s="32"/>
      <c r="S27" s="32"/>
      <c r="T27" s="32"/>
      <c r="U27" s="32"/>
      <c r="V27" s="32"/>
      <c r="W27" s="32"/>
      <c r="X27" s="32"/>
      <c r="Y27" s="32"/>
    </row>
    <row r="28" spans="1:25" ht="15.75" customHeight="1">
      <c r="A28" s="7"/>
      <c r="B28" s="54" t="str">
        <f>Translation!B18</f>
        <v>Binär-Funkeingänge</v>
      </c>
      <c r="C28" s="64" t="str">
        <f>Translation!B24</f>
        <v>Typ</v>
      </c>
      <c r="D28" s="64"/>
      <c r="E28" s="64"/>
      <c r="F28" s="53"/>
      <c r="G28" s="53"/>
      <c r="H28" s="56"/>
      <c r="I28" s="53" t="str">
        <f>Translation!B49</f>
        <v>Anzahl Eingänge</v>
      </c>
      <c r="J28" s="53"/>
      <c r="K28" s="56"/>
      <c r="L28" s="53"/>
      <c r="M28" s="9"/>
      <c r="N28" s="32"/>
      <c r="O28" s="78"/>
      <c r="P28" s="32"/>
      <c r="Q28" s="32"/>
      <c r="R28" s="32"/>
      <c r="S28" s="32"/>
      <c r="T28" s="32"/>
      <c r="U28" s="32"/>
      <c r="V28" s="32"/>
      <c r="W28" s="32"/>
      <c r="X28" s="32"/>
      <c r="Y28" s="32"/>
    </row>
    <row r="29" spans="1:25" ht="12.75" customHeight="1">
      <c r="A29" s="7"/>
      <c r="B29" s="54"/>
      <c r="C29" s="54"/>
      <c r="D29" s="55"/>
      <c r="E29" s="55"/>
      <c r="F29" s="54"/>
      <c r="G29" s="54"/>
      <c r="H29" s="55"/>
      <c r="I29" s="54"/>
      <c r="J29" s="54"/>
      <c r="K29" s="55"/>
      <c r="L29" s="54"/>
      <c r="M29" s="9"/>
      <c r="N29" s="32"/>
      <c r="O29" s="78"/>
      <c r="P29" s="32"/>
      <c r="Q29" s="32"/>
      <c r="R29" s="32"/>
      <c r="S29" s="32"/>
      <c r="T29" s="32"/>
      <c r="U29" s="32"/>
      <c r="V29" s="32"/>
      <c r="W29" s="32"/>
      <c r="X29" s="32"/>
      <c r="Y29" s="32"/>
    </row>
    <row r="30" spans="1:25" ht="15.75" customHeight="1" thickBot="1">
      <c r="A30" s="7"/>
      <c r="B30" s="58" t="str">
        <f>Translation!B28</f>
        <v>Rangierverteilertyp</v>
      </c>
      <c r="C30" s="87" t="str">
        <f>Ergebnisse!D26</f>
        <v>gesis RAN  RM  </v>
      </c>
      <c r="D30" s="88"/>
      <c r="E30" s="88"/>
      <c r="F30" s="88"/>
      <c r="G30" s="88"/>
      <c r="H30" s="88"/>
      <c r="I30" s="88"/>
      <c r="J30" s="88"/>
      <c r="K30" s="88"/>
      <c r="L30" s="89"/>
      <c r="M30" s="9"/>
      <c r="N30" s="32"/>
      <c r="O30" s="79"/>
      <c r="P30" s="32"/>
      <c r="Q30" s="32"/>
      <c r="R30" s="32"/>
      <c r="S30" s="32"/>
      <c r="T30" s="32"/>
      <c r="U30" s="32"/>
      <c r="V30" s="32"/>
      <c r="W30" s="32"/>
      <c r="X30" s="32"/>
      <c r="Y30" s="32"/>
    </row>
    <row r="31" spans="1:25" ht="25.5" customHeight="1">
      <c r="A31" s="7"/>
      <c r="B31" s="66"/>
      <c r="C31" s="66"/>
      <c r="D31" s="66"/>
      <c r="E31" s="66"/>
      <c r="F31" s="66"/>
      <c r="G31" s="66"/>
      <c r="H31" s="66"/>
      <c r="I31" s="66"/>
      <c r="J31" s="66"/>
      <c r="K31" s="66"/>
      <c r="L31" s="66"/>
      <c r="M31" s="9"/>
      <c r="N31" s="32"/>
      <c r="O31" s="32"/>
      <c r="P31" s="32"/>
      <c r="Q31" s="32"/>
      <c r="R31" s="32"/>
      <c r="S31" s="32"/>
      <c r="T31" s="32"/>
      <c r="U31" s="32"/>
      <c r="V31" s="32"/>
      <c r="W31" s="32"/>
      <c r="X31" s="32"/>
      <c r="Y31" s="32"/>
    </row>
    <row r="32" spans="1:25" ht="93.75" customHeight="1">
      <c r="A32" s="7"/>
      <c r="B32" s="15"/>
      <c r="C32" s="15"/>
      <c r="D32" s="15"/>
      <c r="E32" s="15"/>
      <c r="F32" s="15"/>
      <c r="G32" s="15"/>
      <c r="H32" s="15"/>
      <c r="I32" s="15"/>
      <c r="J32" s="15"/>
      <c r="K32" s="15"/>
      <c r="L32" s="15"/>
      <c r="M32" s="9"/>
      <c r="N32" s="32"/>
      <c r="O32" s="32"/>
      <c r="P32" s="32"/>
      <c r="Q32" s="32"/>
      <c r="R32" s="32"/>
      <c r="S32" s="32"/>
      <c r="T32" s="32"/>
      <c r="U32" s="32"/>
      <c r="V32" s="32"/>
      <c r="W32" s="32"/>
      <c r="X32" s="32"/>
      <c r="Y32" s="32"/>
    </row>
    <row r="33" spans="1:25" ht="25.5" customHeight="1">
      <c r="A33" s="7"/>
      <c r="B33" s="10"/>
      <c r="C33" s="10"/>
      <c r="D33" s="11"/>
      <c r="E33" s="11"/>
      <c r="F33" s="10"/>
      <c r="G33" s="10"/>
      <c r="H33" s="11"/>
      <c r="I33" s="10"/>
      <c r="J33" s="10"/>
      <c r="K33" s="11"/>
      <c r="L33" s="10"/>
      <c r="M33" s="9"/>
      <c r="N33" s="32"/>
      <c r="O33" s="32"/>
      <c r="P33" s="32"/>
      <c r="Q33" s="32"/>
      <c r="R33" s="32"/>
      <c r="S33" s="32"/>
      <c r="T33" s="32"/>
      <c r="U33" s="32"/>
      <c r="V33" s="32"/>
      <c r="W33" s="32"/>
      <c r="X33" s="32"/>
      <c r="Y33" s="32"/>
    </row>
    <row r="34" spans="1:25" ht="12.75">
      <c r="A34" s="7"/>
      <c r="B34" s="30" t="str">
        <f>Translation!B29</f>
        <v>Projektname:</v>
      </c>
      <c r="C34" s="10"/>
      <c r="D34" s="71"/>
      <c r="E34" s="72"/>
      <c r="F34" s="72"/>
      <c r="G34" s="72"/>
      <c r="H34" s="72"/>
      <c r="I34" s="72"/>
      <c r="J34" s="72"/>
      <c r="K34" s="72"/>
      <c r="L34" s="73"/>
      <c r="M34" s="9"/>
      <c r="N34" s="32"/>
      <c r="O34" s="32"/>
      <c r="P34" s="32"/>
      <c r="Q34" s="32"/>
      <c r="R34" s="32"/>
      <c r="S34" s="32"/>
      <c r="T34" s="32"/>
      <c r="U34" s="32"/>
      <c r="V34" s="32"/>
      <c r="W34" s="32"/>
      <c r="X34" s="32"/>
      <c r="Y34" s="32"/>
    </row>
    <row r="35" spans="1:25" ht="7.5" customHeight="1">
      <c r="A35" s="7"/>
      <c r="B35" s="10"/>
      <c r="C35" s="10"/>
      <c r="D35" s="11"/>
      <c r="E35" s="11"/>
      <c r="F35" s="10"/>
      <c r="G35" s="10"/>
      <c r="H35" s="11"/>
      <c r="I35" s="10"/>
      <c r="J35" s="10"/>
      <c r="K35" s="11"/>
      <c r="L35" s="10"/>
      <c r="M35" s="9"/>
      <c r="N35" s="32"/>
      <c r="O35" s="32"/>
      <c r="P35" s="32"/>
      <c r="Q35" s="32"/>
      <c r="R35" s="32"/>
      <c r="S35" s="32"/>
      <c r="T35" s="32"/>
      <c r="U35" s="32"/>
      <c r="V35" s="32"/>
      <c r="W35" s="32"/>
      <c r="X35" s="32"/>
      <c r="Y35" s="32"/>
    </row>
    <row r="36" spans="1:25" ht="12.75">
      <c r="A36" s="7"/>
      <c r="B36" s="30" t="str">
        <f>Translation!B30</f>
        <v>Stückzahl/Wunschliefertermin:</v>
      </c>
      <c r="C36" s="10"/>
      <c r="D36" s="84"/>
      <c r="E36" s="85"/>
      <c r="F36" s="85"/>
      <c r="G36" s="86"/>
      <c r="H36" s="16"/>
      <c r="I36" s="71"/>
      <c r="J36" s="72"/>
      <c r="K36" s="72"/>
      <c r="L36" s="73"/>
      <c r="M36" s="9"/>
      <c r="N36" s="32"/>
      <c r="O36" s="32"/>
      <c r="P36" s="32"/>
      <c r="Q36" s="32"/>
      <c r="R36" s="32"/>
      <c r="S36" s="32"/>
      <c r="T36" s="32"/>
      <c r="U36" s="32"/>
      <c r="V36" s="32"/>
      <c r="W36" s="32"/>
      <c r="X36" s="32"/>
      <c r="Y36" s="32"/>
    </row>
    <row r="37" spans="1:25" ht="7.5" customHeight="1">
      <c r="A37" s="7"/>
      <c r="B37" s="10"/>
      <c r="C37" s="10"/>
      <c r="D37" s="17"/>
      <c r="E37" s="17"/>
      <c r="F37" s="17"/>
      <c r="G37" s="17"/>
      <c r="H37" s="16"/>
      <c r="I37" s="18"/>
      <c r="J37" s="18"/>
      <c r="K37" s="18"/>
      <c r="L37" s="18"/>
      <c r="M37" s="9"/>
      <c r="N37" s="32"/>
      <c r="O37" s="32"/>
      <c r="P37" s="32"/>
      <c r="Q37" s="32"/>
      <c r="R37" s="32"/>
      <c r="S37" s="32"/>
      <c r="T37" s="32"/>
      <c r="U37" s="32"/>
      <c r="V37" s="32"/>
      <c r="W37" s="32"/>
      <c r="X37" s="32"/>
      <c r="Y37" s="32"/>
    </row>
    <row r="38" spans="1:25" ht="12.75">
      <c r="A38" s="7"/>
      <c r="B38" s="30" t="str">
        <f>Translation!B31</f>
        <v>Firma:</v>
      </c>
      <c r="C38" s="10"/>
      <c r="D38" s="71"/>
      <c r="E38" s="72"/>
      <c r="F38" s="72"/>
      <c r="G38" s="72"/>
      <c r="H38" s="72"/>
      <c r="I38" s="72"/>
      <c r="J38" s="72"/>
      <c r="K38" s="72"/>
      <c r="L38" s="73"/>
      <c r="M38" s="9"/>
      <c r="N38" s="32"/>
      <c r="O38" s="32"/>
      <c r="P38" s="32"/>
      <c r="Q38" s="32"/>
      <c r="R38" s="32"/>
      <c r="S38" s="32"/>
      <c r="T38" s="32"/>
      <c r="U38" s="32"/>
      <c r="V38" s="32"/>
      <c r="W38" s="32"/>
      <c r="X38" s="32"/>
      <c r="Y38" s="32"/>
    </row>
    <row r="39" spans="1:25" ht="7.5" customHeight="1">
      <c r="A39" s="7"/>
      <c r="B39" s="10"/>
      <c r="C39" s="10"/>
      <c r="D39" s="11"/>
      <c r="E39" s="11"/>
      <c r="F39" s="10"/>
      <c r="G39" s="10"/>
      <c r="H39" s="11"/>
      <c r="I39" s="10"/>
      <c r="J39" s="10"/>
      <c r="K39" s="11"/>
      <c r="L39" s="10"/>
      <c r="M39" s="9"/>
      <c r="N39" s="32"/>
      <c r="O39" s="32"/>
      <c r="P39" s="32"/>
      <c r="Q39" s="32"/>
      <c r="R39" s="32"/>
      <c r="S39" s="32"/>
      <c r="T39" s="32"/>
      <c r="U39" s="32"/>
      <c r="V39" s="32"/>
      <c r="W39" s="32"/>
      <c r="X39" s="32"/>
      <c r="Y39" s="32"/>
    </row>
    <row r="40" spans="1:25" ht="12.75">
      <c r="A40" s="7"/>
      <c r="B40" s="30" t="str">
        <f>Translation!B32</f>
        <v>Ansprechpartner:</v>
      </c>
      <c r="C40" s="10"/>
      <c r="D40" s="71"/>
      <c r="E40" s="72"/>
      <c r="F40" s="72"/>
      <c r="G40" s="72"/>
      <c r="H40" s="72"/>
      <c r="I40" s="72"/>
      <c r="J40" s="72"/>
      <c r="K40" s="72"/>
      <c r="L40" s="73"/>
      <c r="M40" s="9"/>
      <c r="N40" s="32"/>
      <c r="O40" s="32"/>
      <c r="P40" s="32"/>
      <c r="Q40" s="32"/>
      <c r="R40" s="32"/>
      <c r="S40" s="32"/>
      <c r="T40" s="32"/>
      <c r="U40" s="32"/>
      <c r="V40" s="32"/>
      <c r="W40" s="32"/>
      <c r="X40" s="32"/>
      <c r="Y40" s="32"/>
    </row>
    <row r="41" spans="1:25" ht="7.5" customHeight="1">
      <c r="A41" s="7"/>
      <c r="B41" s="10"/>
      <c r="C41" s="10"/>
      <c r="D41" s="11"/>
      <c r="E41" s="11"/>
      <c r="F41" s="10"/>
      <c r="G41" s="10"/>
      <c r="H41" s="11"/>
      <c r="I41" s="10"/>
      <c r="J41" s="10"/>
      <c r="K41" s="11"/>
      <c r="L41" s="10"/>
      <c r="M41" s="9"/>
      <c r="N41" s="32"/>
      <c r="O41" s="32"/>
      <c r="P41" s="32"/>
      <c r="Q41" s="32"/>
      <c r="R41" s="32"/>
      <c r="S41" s="32"/>
      <c r="T41" s="32"/>
      <c r="U41" s="32"/>
      <c r="V41" s="32"/>
      <c r="W41" s="32"/>
      <c r="X41" s="32"/>
      <c r="Y41" s="32"/>
    </row>
    <row r="42" spans="1:25" ht="12.75">
      <c r="A42" s="7"/>
      <c r="B42" s="30" t="str">
        <f>Translation!B33</f>
        <v>Straße/Hausnummer:</v>
      </c>
      <c r="C42" s="10"/>
      <c r="D42" s="71"/>
      <c r="E42" s="72"/>
      <c r="F42" s="72"/>
      <c r="G42" s="72"/>
      <c r="H42" s="72"/>
      <c r="I42" s="72"/>
      <c r="J42" s="73"/>
      <c r="K42" s="10"/>
      <c r="L42" s="31"/>
      <c r="M42" s="9"/>
      <c r="N42" s="32"/>
      <c r="O42" s="32"/>
      <c r="P42" s="32"/>
      <c r="Q42" s="32"/>
      <c r="R42" s="32"/>
      <c r="S42" s="32"/>
      <c r="T42" s="32"/>
      <c r="U42" s="32"/>
      <c r="V42" s="32"/>
      <c r="W42" s="32"/>
      <c r="X42" s="32"/>
      <c r="Y42" s="32"/>
    </row>
    <row r="43" spans="1:25" ht="7.5" customHeight="1">
      <c r="A43" s="7"/>
      <c r="B43" s="10"/>
      <c r="C43" s="10"/>
      <c r="D43" s="11"/>
      <c r="E43" s="11"/>
      <c r="F43" s="10"/>
      <c r="G43" s="10"/>
      <c r="H43" s="11"/>
      <c r="I43" s="10"/>
      <c r="J43" s="10"/>
      <c r="K43" s="11"/>
      <c r="L43" s="10"/>
      <c r="M43" s="9"/>
      <c r="N43" s="32"/>
      <c r="O43" s="32"/>
      <c r="P43" s="32"/>
      <c r="Q43" s="32"/>
      <c r="R43" s="32"/>
      <c r="S43" s="32"/>
      <c r="T43" s="32"/>
      <c r="U43" s="32"/>
      <c r="V43" s="32"/>
      <c r="W43" s="32"/>
      <c r="X43" s="32"/>
      <c r="Y43" s="32"/>
    </row>
    <row r="44" spans="1:25" ht="12.75">
      <c r="A44" s="7"/>
      <c r="B44" s="30" t="str">
        <f>Translation!B34</f>
        <v>Postleitzahl/Ort:</v>
      </c>
      <c r="C44" s="10"/>
      <c r="D44" s="81"/>
      <c r="E44" s="82"/>
      <c r="F44" s="82"/>
      <c r="G44" s="83"/>
      <c r="H44" s="10"/>
      <c r="I44" s="71"/>
      <c r="J44" s="72"/>
      <c r="K44" s="72"/>
      <c r="L44" s="73"/>
      <c r="M44" s="9"/>
      <c r="N44" s="32"/>
      <c r="O44" s="32"/>
      <c r="P44" s="32"/>
      <c r="Q44" s="32"/>
      <c r="R44" s="32"/>
      <c r="S44" s="32"/>
      <c r="T44" s="32"/>
      <c r="U44" s="32"/>
      <c r="V44" s="32"/>
      <c r="W44" s="32"/>
      <c r="X44" s="32"/>
      <c r="Y44" s="32"/>
    </row>
    <row r="45" spans="1:25" ht="7.5" customHeight="1">
      <c r="A45" s="7"/>
      <c r="B45" s="10"/>
      <c r="C45" s="10"/>
      <c r="D45" s="11"/>
      <c r="E45" s="11"/>
      <c r="F45" s="10"/>
      <c r="G45" s="10"/>
      <c r="H45" s="11"/>
      <c r="I45" s="10"/>
      <c r="J45" s="10"/>
      <c r="K45" s="11"/>
      <c r="L45" s="10"/>
      <c r="M45" s="9"/>
      <c r="N45" s="32"/>
      <c r="O45" s="32"/>
      <c r="P45" s="32"/>
      <c r="Q45" s="32"/>
      <c r="R45" s="32"/>
      <c r="S45" s="32"/>
      <c r="T45" s="32"/>
      <c r="U45" s="32"/>
      <c r="V45" s="32"/>
      <c r="W45" s="32"/>
      <c r="X45" s="32"/>
      <c r="Y45" s="32"/>
    </row>
    <row r="46" spans="1:25" ht="12.75">
      <c r="A46" s="7"/>
      <c r="B46" s="30" t="str">
        <f>Translation!B35</f>
        <v>Telefon/E-Mail:</v>
      </c>
      <c r="C46" s="10"/>
      <c r="D46" s="74"/>
      <c r="E46" s="75"/>
      <c r="F46" s="75"/>
      <c r="G46" s="76"/>
      <c r="H46" s="34"/>
      <c r="I46" s="71"/>
      <c r="J46" s="72"/>
      <c r="K46" s="72"/>
      <c r="L46" s="73"/>
      <c r="M46" s="9"/>
      <c r="N46" s="32"/>
      <c r="O46" s="32"/>
      <c r="P46" s="32"/>
      <c r="Q46" s="32"/>
      <c r="R46" s="32"/>
      <c r="S46" s="32"/>
      <c r="T46" s="32"/>
      <c r="U46" s="32"/>
      <c r="V46" s="32"/>
      <c r="W46" s="32"/>
      <c r="X46" s="32"/>
      <c r="Y46" s="32"/>
    </row>
    <row r="47" spans="1:25" ht="7.5" customHeight="1">
      <c r="A47" s="7"/>
      <c r="B47" s="10"/>
      <c r="C47" s="10"/>
      <c r="D47" s="11"/>
      <c r="E47" s="11"/>
      <c r="F47" s="10"/>
      <c r="G47" s="10"/>
      <c r="H47" s="11"/>
      <c r="I47" s="10"/>
      <c r="J47" s="10"/>
      <c r="K47" s="11"/>
      <c r="L47" s="10"/>
      <c r="M47" s="9"/>
      <c r="N47" s="32"/>
      <c r="O47" s="32"/>
      <c r="P47" s="32"/>
      <c r="Q47" s="32"/>
      <c r="R47" s="32"/>
      <c r="S47" s="32"/>
      <c r="T47" s="32"/>
      <c r="U47" s="32"/>
      <c r="V47" s="32"/>
      <c r="W47" s="32"/>
      <c r="X47" s="32"/>
      <c r="Y47" s="32"/>
    </row>
    <row r="48" spans="1:25" ht="18" customHeight="1">
      <c r="A48" s="7"/>
      <c r="B48" s="10"/>
      <c r="C48" s="10"/>
      <c r="D48" s="11"/>
      <c r="E48" s="11"/>
      <c r="F48" s="10"/>
      <c r="G48" s="10"/>
      <c r="H48" s="11"/>
      <c r="I48" s="10"/>
      <c r="J48" s="10"/>
      <c r="K48" s="11"/>
      <c r="L48" s="10"/>
      <c r="M48" s="9"/>
      <c r="N48" s="32"/>
      <c r="O48" s="32"/>
      <c r="P48" s="32"/>
      <c r="Q48" s="32"/>
      <c r="R48" s="32"/>
      <c r="S48" s="32"/>
      <c r="T48" s="32"/>
      <c r="U48" s="32"/>
      <c r="V48" s="32"/>
      <c r="W48" s="32"/>
      <c r="X48" s="32"/>
      <c r="Y48" s="32"/>
    </row>
    <row r="49" spans="1:25" ht="15.75">
      <c r="A49" s="7"/>
      <c r="B49" s="66" t="str">
        <f>Translation!B36</f>
        <v>Zusenden per Fax: +49 951 9326-996 oder per E-Mail (einfach anklicken)</v>
      </c>
      <c r="C49" s="66"/>
      <c r="D49" s="66"/>
      <c r="E49" s="66"/>
      <c r="F49" s="66"/>
      <c r="G49" s="66"/>
      <c r="H49" s="66"/>
      <c r="I49" s="66"/>
      <c r="J49" s="70"/>
      <c r="K49" s="70"/>
      <c r="L49" s="70"/>
      <c r="M49" s="9"/>
      <c r="N49" s="32"/>
      <c r="O49" s="32"/>
      <c r="P49" s="32"/>
      <c r="Q49" s="32"/>
      <c r="R49" s="32"/>
      <c r="S49" s="32"/>
      <c r="T49" s="32"/>
      <c r="U49" s="32"/>
      <c r="V49" s="32"/>
      <c r="W49" s="32"/>
      <c r="X49" s="32"/>
      <c r="Y49" s="32"/>
    </row>
    <row r="50" spans="1:25" ht="25.5" customHeight="1">
      <c r="A50" s="7"/>
      <c r="B50" s="77" t="str">
        <f>Translation!B37</f>
        <v>Mehr Informationen online, per E-Mail an bit.ts@wieland-electric.com, per Telefon: +49 951 9324-996</v>
      </c>
      <c r="C50" s="77"/>
      <c r="D50" s="77"/>
      <c r="E50" s="77"/>
      <c r="F50" s="77"/>
      <c r="G50" s="77"/>
      <c r="H50" s="77"/>
      <c r="I50" s="77"/>
      <c r="J50" s="77"/>
      <c r="K50" s="77"/>
      <c r="L50" s="77"/>
      <c r="M50" s="9"/>
      <c r="N50" s="32"/>
      <c r="O50" s="32"/>
      <c r="P50" s="32"/>
      <c r="Q50" s="32"/>
      <c r="R50" s="32"/>
      <c r="S50" s="32"/>
      <c r="T50" s="32"/>
      <c r="U50" s="32"/>
      <c r="V50" s="32"/>
      <c r="W50" s="32"/>
      <c r="X50" s="32"/>
      <c r="Y50" s="32"/>
    </row>
    <row r="51" spans="1:25" ht="18" customHeight="1">
      <c r="A51" s="7"/>
      <c r="B51" s="16"/>
      <c r="C51" s="16"/>
      <c r="D51" s="16"/>
      <c r="E51" s="16"/>
      <c r="F51" s="16"/>
      <c r="G51" s="16"/>
      <c r="H51" s="16"/>
      <c r="I51" s="16"/>
      <c r="J51" s="16"/>
      <c r="K51" s="16"/>
      <c r="L51" s="16"/>
      <c r="M51" s="9"/>
      <c r="N51" s="32"/>
      <c r="O51" s="32"/>
      <c r="P51" s="32"/>
      <c r="Q51" s="32"/>
      <c r="R51" s="32"/>
      <c r="S51" s="32"/>
      <c r="T51" s="32"/>
      <c r="U51" s="32"/>
      <c r="V51" s="32"/>
      <c r="W51" s="32"/>
      <c r="X51" s="32"/>
      <c r="Y51" s="32"/>
    </row>
    <row r="52" spans="1:25" ht="25.5" customHeight="1">
      <c r="A52" s="7"/>
      <c r="B52" s="24"/>
      <c r="C52" s="69"/>
      <c r="D52" s="69"/>
      <c r="E52" s="69"/>
      <c r="F52" s="69"/>
      <c r="G52" s="69"/>
      <c r="H52" s="69"/>
      <c r="I52" s="25"/>
      <c r="J52" s="25"/>
      <c r="K52" s="25"/>
      <c r="L52" s="25"/>
      <c r="M52" s="9"/>
      <c r="N52" s="32"/>
      <c r="O52" s="32"/>
      <c r="P52" s="32"/>
      <c r="Q52" s="32"/>
      <c r="R52" s="32"/>
      <c r="S52" s="32"/>
      <c r="T52" s="32"/>
      <c r="U52" s="32"/>
      <c r="V52" s="32"/>
      <c r="W52" s="32"/>
      <c r="X52" s="32"/>
      <c r="Y52" s="32"/>
    </row>
    <row r="53" spans="1:25" ht="12.75">
      <c r="A53" s="19"/>
      <c r="B53" s="20"/>
      <c r="C53" s="20"/>
      <c r="D53" s="21"/>
      <c r="E53" s="21"/>
      <c r="F53" s="20"/>
      <c r="G53" s="20"/>
      <c r="H53" s="21"/>
      <c r="I53" s="20"/>
      <c r="J53" s="20"/>
      <c r="K53" s="21"/>
      <c r="L53" s="20"/>
      <c r="M53" s="22"/>
      <c r="N53" s="32"/>
      <c r="O53" s="32"/>
      <c r="P53" s="32"/>
      <c r="Q53" s="32"/>
      <c r="R53" s="32"/>
      <c r="S53" s="32"/>
      <c r="T53" s="32"/>
      <c r="U53" s="32"/>
      <c r="V53" s="32"/>
      <c r="W53" s="32"/>
      <c r="X53" s="32"/>
      <c r="Y53" s="32"/>
    </row>
    <row r="54" spans="1:25" ht="12.75">
      <c r="A54" s="32"/>
      <c r="B54" s="32"/>
      <c r="C54" s="32"/>
      <c r="D54" s="33"/>
      <c r="E54" s="33"/>
      <c r="F54" s="32"/>
      <c r="G54" s="32"/>
      <c r="H54" s="33"/>
      <c r="I54" s="32"/>
      <c r="J54" s="32"/>
      <c r="K54" s="33"/>
      <c r="L54" s="32"/>
      <c r="M54" s="32"/>
      <c r="N54" s="32"/>
      <c r="O54" s="32"/>
      <c r="P54" s="32"/>
      <c r="Q54" s="32"/>
      <c r="R54" s="32"/>
      <c r="S54" s="32"/>
      <c r="T54" s="32"/>
      <c r="U54" s="32"/>
      <c r="V54" s="32"/>
      <c r="W54" s="32"/>
      <c r="X54" s="32"/>
      <c r="Y54" s="32"/>
    </row>
    <row r="55" spans="1:25" ht="12.75">
      <c r="A55" s="32"/>
      <c r="B55" s="32"/>
      <c r="C55" s="32"/>
      <c r="D55" s="33"/>
      <c r="E55" s="33"/>
      <c r="F55" s="32"/>
      <c r="G55" s="32"/>
      <c r="H55" s="33"/>
      <c r="I55" s="32"/>
      <c r="J55" s="32"/>
      <c r="K55" s="33"/>
      <c r="L55" s="32"/>
      <c r="M55" s="32"/>
      <c r="N55" s="32"/>
      <c r="O55" s="32"/>
      <c r="P55" s="32"/>
      <c r="Q55" s="32"/>
      <c r="R55" s="32"/>
      <c r="S55" s="32"/>
      <c r="T55" s="32"/>
      <c r="U55" s="32"/>
      <c r="V55" s="32"/>
      <c r="W55" s="32"/>
      <c r="X55" s="32"/>
      <c r="Y55" s="32"/>
    </row>
    <row r="56" spans="1:25" ht="12.75">
      <c r="A56" s="32"/>
      <c r="B56" s="32"/>
      <c r="C56" s="32"/>
      <c r="D56" s="33"/>
      <c r="E56" s="33"/>
      <c r="F56" s="32"/>
      <c r="G56" s="32"/>
      <c r="H56" s="33"/>
      <c r="I56" s="32"/>
      <c r="J56" s="32"/>
      <c r="K56" s="33"/>
      <c r="L56" s="32"/>
      <c r="M56" s="32"/>
      <c r="N56" s="32"/>
      <c r="O56" s="32"/>
      <c r="P56" s="32"/>
      <c r="Q56" s="32"/>
      <c r="R56" s="32"/>
      <c r="S56" s="32"/>
      <c r="T56" s="32"/>
      <c r="U56" s="32"/>
      <c r="V56" s="32"/>
      <c r="W56" s="32"/>
      <c r="X56" s="32"/>
      <c r="Y56" s="32"/>
    </row>
    <row r="57" spans="1:25" ht="12.75">
      <c r="A57" s="32"/>
      <c r="B57" s="32"/>
      <c r="C57" s="32"/>
      <c r="D57" s="33"/>
      <c r="E57" s="33"/>
      <c r="F57" s="32"/>
      <c r="G57" s="32"/>
      <c r="H57" s="33"/>
      <c r="I57" s="32"/>
      <c r="J57" s="32"/>
      <c r="K57" s="33"/>
      <c r="L57" s="32"/>
      <c r="M57" s="32"/>
      <c r="N57" s="32"/>
      <c r="O57" s="32"/>
      <c r="P57" s="32"/>
      <c r="Q57" s="32"/>
      <c r="R57" s="32"/>
      <c r="S57" s="32"/>
      <c r="T57" s="32"/>
      <c r="U57" s="32"/>
      <c r="V57" s="32"/>
      <c r="W57" s="32"/>
      <c r="X57" s="32"/>
      <c r="Y57" s="32"/>
    </row>
    <row r="58" spans="1:25" ht="12.75">
      <c r="A58" s="32"/>
      <c r="B58" s="32"/>
      <c r="C58" s="32"/>
      <c r="D58" s="33"/>
      <c r="E58" s="33"/>
      <c r="F58" s="32"/>
      <c r="G58" s="32"/>
      <c r="H58" s="33"/>
      <c r="I58" s="32"/>
      <c r="J58" s="32"/>
      <c r="K58" s="33"/>
      <c r="L58" s="32"/>
      <c r="M58" s="32"/>
      <c r="N58" s="32"/>
      <c r="O58" s="32"/>
      <c r="P58" s="32"/>
      <c r="Q58" s="32"/>
      <c r="R58" s="32"/>
      <c r="S58" s="32"/>
      <c r="T58" s="32"/>
      <c r="U58" s="32"/>
      <c r="V58" s="32"/>
      <c r="W58" s="32"/>
      <c r="X58" s="32"/>
      <c r="Y58" s="32"/>
    </row>
    <row r="59" spans="1:25" ht="12.75">
      <c r="A59" s="32"/>
      <c r="B59" s="32"/>
      <c r="C59" s="32"/>
      <c r="D59" s="33"/>
      <c r="E59" s="33"/>
      <c r="F59" s="32"/>
      <c r="G59" s="32"/>
      <c r="H59" s="33"/>
      <c r="I59" s="32"/>
      <c r="J59" s="32"/>
      <c r="K59" s="33"/>
      <c r="L59" s="32"/>
      <c r="M59" s="32"/>
      <c r="N59" s="32"/>
      <c r="O59" s="32"/>
      <c r="P59" s="32"/>
      <c r="Q59" s="32"/>
      <c r="R59" s="32"/>
      <c r="S59" s="32"/>
      <c r="T59" s="32"/>
      <c r="U59" s="32"/>
      <c r="V59" s="32"/>
      <c r="W59" s="32"/>
      <c r="X59" s="32"/>
      <c r="Y59" s="32"/>
    </row>
    <row r="60" spans="1:25" ht="12.75">
      <c r="A60" s="32"/>
      <c r="B60" s="32"/>
      <c r="C60" s="32"/>
      <c r="D60" s="33"/>
      <c r="E60" s="33"/>
      <c r="F60" s="32"/>
      <c r="G60" s="32"/>
      <c r="H60" s="33"/>
      <c r="I60" s="32"/>
      <c r="J60" s="32"/>
      <c r="K60" s="33"/>
      <c r="L60" s="32"/>
      <c r="M60" s="32"/>
      <c r="N60" s="32"/>
      <c r="O60" s="32"/>
      <c r="P60" s="32"/>
      <c r="Q60" s="32"/>
      <c r="R60" s="32"/>
      <c r="S60" s="32"/>
      <c r="T60" s="32"/>
      <c r="U60" s="32"/>
      <c r="V60" s="32"/>
      <c r="W60" s="32"/>
      <c r="X60" s="32"/>
      <c r="Y60" s="32"/>
    </row>
    <row r="61" spans="1:25" ht="12.75">
      <c r="A61" s="32"/>
      <c r="B61" s="32"/>
      <c r="C61" s="32"/>
      <c r="D61" s="33"/>
      <c r="E61" s="33"/>
      <c r="F61" s="32"/>
      <c r="G61" s="32"/>
      <c r="H61" s="33"/>
      <c r="I61" s="32"/>
      <c r="J61" s="32"/>
      <c r="K61" s="33"/>
      <c r="L61" s="32"/>
      <c r="M61" s="32"/>
      <c r="N61" s="32"/>
      <c r="O61" s="32"/>
      <c r="P61" s="32"/>
      <c r="Q61" s="32"/>
      <c r="R61" s="32"/>
      <c r="S61" s="32"/>
      <c r="T61" s="32"/>
      <c r="U61" s="32"/>
      <c r="V61" s="32"/>
      <c r="W61" s="32"/>
      <c r="X61" s="32"/>
      <c r="Y61" s="32"/>
    </row>
    <row r="62" spans="1:25" ht="12.75">
      <c r="A62" s="32"/>
      <c r="B62" s="32"/>
      <c r="C62" s="32"/>
      <c r="D62" s="33"/>
      <c r="E62" s="33"/>
      <c r="F62" s="32"/>
      <c r="G62" s="32"/>
      <c r="H62" s="33"/>
      <c r="I62" s="32"/>
      <c r="J62" s="32"/>
      <c r="K62" s="33"/>
      <c r="L62" s="32"/>
      <c r="M62" s="32"/>
      <c r="N62" s="32"/>
      <c r="O62" s="32"/>
      <c r="P62" s="32"/>
      <c r="Q62" s="32"/>
      <c r="R62" s="32"/>
      <c r="S62" s="32"/>
      <c r="T62" s="32"/>
      <c r="U62" s="32"/>
      <c r="V62" s="32"/>
      <c r="W62" s="32"/>
      <c r="X62" s="32"/>
      <c r="Y62" s="32"/>
    </row>
    <row r="63" spans="1:25" ht="12.75">
      <c r="A63" s="32"/>
      <c r="B63" s="32"/>
      <c r="C63" s="32"/>
      <c r="D63" s="33"/>
      <c r="E63" s="33"/>
      <c r="F63" s="32"/>
      <c r="G63" s="32"/>
      <c r="H63" s="33"/>
      <c r="I63" s="32"/>
      <c r="J63" s="32"/>
      <c r="K63" s="33"/>
      <c r="L63" s="32"/>
      <c r="M63" s="32"/>
      <c r="N63" s="32"/>
      <c r="O63" s="32"/>
      <c r="P63" s="32"/>
      <c r="Q63" s="32"/>
      <c r="R63" s="32"/>
      <c r="S63" s="32"/>
      <c r="T63" s="32"/>
      <c r="U63" s="32"/>
      <c r="V63" s="32"/>
      <c r="W63" s="32"/>
      <c r="X63" s="32"/>
      <c r="Y63" s="32"/>
    </row>
    <row r="64" spans="1:25" ht="12.75">
      <c r="A64" s="32"/>
      <c r="B64" s="32"/>
      <c r="C64" s="32"/>
      <c r="D64" s="33"/>
      <c r="E64" s="33"/>
      <c r="F64" s="32"/>
      <c r="G64" s="32"/>
      <c r="H64" s="33"/>
      <c r="I64" s="32"/>
      <c r="J64" s="32"/>
      <c r="K64" s="33"/>
      <c r="L64" s="32"/>
      <c r="M64" s="32"/>
      <c r="N64" s="32"/>
      <c r="O64" s="32"/>
      <c r="P64" s="32"/>
      <c r="Q64" s="32"/>
      <c r="R64" s="32"/>
      <c r="S64" s="32"/>
      <c r="T64" s="32"/>
      <c r="U64" s="32"/>
      <c r="V64" s="32"/>
      <c r="W64" s="32"/>
      <c r="X64" s="32"/>
      <c r="Y64" s="32"/>
    </row>
    <row r="65" spans="1:25" ht="12.75">
      <c r="A65" s="32"/>
      <c r="B65" s="32"/>
      <c r="C65" s="32"/>
      <c r="D65" s="33"/>
      <c r="E65" s="33"/>
      <c r="F65" s="32"/>
      <c r="G65" s="32"/>
      <c r="H65" s="33"/>
      <c r="I65" s="32"/>
      <c r="J65" s="32"/>
      <c r="K65" s="33"/>
      <c r="L65" s="32"/>
      <c r="M65" s="32"/>
      <c r="N65" s="32"/>
      <c r="O65" s="32"/>
      <c r="P65" s="32"/>
      <c r="Q65" s="32"/>
      <c r="R65" s="32"/>
      <c r="S65" s="32"/>
      <c r="T65" s="32"/>
      <c r="U65" s="32"/>
      <c r="V65" s="32"/>
      <c r="W65" s="32"/>
      <c r="X65" s="32"/>
      <c r="Y65" s="32"/>
    </row>
    <row r="66" spans="1:25" ht="12.75">
      <c r="A66" s="32"/>
      <c r="B66" s="32"/>
      <c r="C66" s="32"/>
      <c r="D66" s="33"/>
      <c r="E66" s="33"/>
      <c r="F66" s="32"/>
      <c r="G66" s="32"/>
      <c r="H66" s="33"/>
      <c r="I66" s="32"/>
      <c r="J66" s="32"/>
      <c r="K66" s="33"/>
      <c r="L66" s="32"/>
      <c r="M66" s="32"/>
      <c r="N66" s="32"/>
      <c r="O66" s="32"/>
      <c r="P66" s="32"/>
      <c r="Q66" s="32"/>
      <c r="R66" s="32"/>
      <c r="S66" s="32"/>
      <c r="T66" s="32"/>
      <c r="U66" s="32"/>
      <c r="V66" s="32"/>
      <c r="W66" s="32"/>
      <c r="X66" s="32"/>
      <c r="Y66" s="32"/>
    </row>
    <row r="67" spans="1:25" ht="12.75">
      <c r="A67" s="32"/>
      <c r="B67" s="32"/>
      <c r="C67" s="32"/>
      <c r="D67" s="33"/>
      <c r="E67" s="33"/>
      <c r="F67" s="32"/>
      <c r="G67" s="32"/>
      <c r="H67" s="33"/>
      <c r="I67" s="32"/>
      <c r="J67" s="32"/>
      <c r="K67" s="33"/>
      <c r="L67" s="32"/>
      <c r="M67" s="32"/>
      <c r="N67" s="32"/>
      <c r="O67" s="32"/>
      <c r="P67" s="32"/>
      <c r="Q67" s="32"/>
      <c r="R67" s="32"/>
      <c r="S67" s="32"/>
      <c r="T67" s="32"/>
      <c r="U67" s="32"/>
      <c r="V67" s="32"/>
      <c r="W67" s="32"/>
      <c r="X67" s="32"/>
      <c r="Y67" s="32"/>
    </row>
    <row r="68" spans="1:25" ht="12.75">
      <c r="A68" s="32"/>
      <c r="B68" s="32"/>
      <c r="C68" s="32"/>
      <c r="D68" s="33"/>
      <c r="E68" s="33"/>
      <c r="F68" s="32"/>
      <c r="G68" s="32"/>
      <c r="H68" s="33"/>
      <c r="I68" s="32"/>
      <c r="J68" s="32"/>
      <c r="K68" s="33"/>
      <c r="L68" s="32"/>
      <c r="M68" s="32"/>
      <c r="N68" s="32"/>
      <c r="O68" s="32"/>
      <c r="P68" s="32"/>
      <c r="Q68" s="32"/>
      <c r="R68" s="32"/>
      <c r="S68" s="32"/>
      <c r="T68" s="32"/>
      <c r="U68" s="32"/>
      <c r="V68" s="32"/>
      <c r="W68" s="32"/>
      <c r="X68" s="32"/>
      <c r="Y68" s="32"/>
    </row>
    <row r="69" spans="1:25" ht="12.75">
      <c r="A69" s="32"/>
      <c r="B69" s="32"/>
      <c r="C69" s="32"/>
      <c r="D69" s="33"/>
      <c r="E69" s="33"/>
      <c r="F69" s="32"/>
      <c r="G69" s="32"/>
      <c r="H69" s="33"/>
      <c r="I69" s="32"/>
      <c r="J69" s="32"/>
      <c r="K69" s="33"/>
      <c r="L69" s="32"/>
      <c r="M69" s="32"/>
      <c r="N69" s="32"/>
      <c r="O69" s="32"/>
      <c r="P69" s="32"/>
      <c r="Q69" s="32"/>
      <c r="R69" s="32"/>
      <c r="S69" s="32"/>
      <c r="T69" s="32"/>
      <c r="U69" s="32"/>
      <c r="V69" s="32"/>
      <c r="W69" s="32"/>
      <c r="X69" s="32"/>
      <c r="Y69" s="32"/>
    </row>
    <row r="70" spans="1:25" ht="12.75">
      <c r="A70" s="32"/>
      <c r="B70" s="32"/>
      <c r="C70" s="32"/>
      <c r="D70" s="33"/>
      <c r="E70" s="33"/>
      <c r="F70" s="32"/>
      <c r="G70" s="32"/>
      <c r="H70" s="33"/>
      <c r="I70" s="32"/>
      <c r="J70" s="32"/>
      <c r="K70" s="33"/>
      <c r="L70" s="32"/>
      <c r="M70" s="32"/>
      <c r="N70" s="32"/>
      <c r="O70" s="32"/>
      <c r="P70" s="32"/>
      <c r="Q70" s="32"/>
      <c r="R70" s="32"/>
      <c r="S70" s="32"/>
      <c r="T70" s="32"/>
      <c r="U70" s="32"/>
      <c r="V70" s="32"/>
      <c r="W70" s="32"/>
      <c r="X70" s="32"/>
      <c r="Y70" s="32"/>
    </row>
    <row r="71" spans="1:25" ht="12.75">
      <c r="A71" s="32"/>
      <c r="B71" s="32"/>
      <c r="C71" s="32"/>
      <c r="D71" s="33"/>
      <c r="E71" s="33"/>
      <c r="F71" s="32"/>
      <c r="G71" s="32"/>
      <c r="H71" s="33"/>
      <c r="I71" s="32"/>
      <c r="J71" s="32"/>
      <c r="K71" s="33"/>
      <c r="L71" s="32"/>
      <c r="M71" s="32"/>
      <c r="N71" s="32"/>
      <c r="O71" s="32"/>
      <c r="P71" s="32"/>
      <c r="Q71" s="32"/>
      <c r="R71" s="32"/>
      <c r="S71" s="32"/>
      <c r="T71" s="32"/>
      <c r="U71" s="32"/>
      <c r="V71" s="32"/>
      <c r="W71" s="32"/>
      <c r="X71" s="32"/>
      <c r="Y71" s="32"/>
    </row>
    <row r="72" spans="1:25" ht="12.75">
      <c r="A72" s="32"/>
      <c r="B72" s="32"/>
      <c r="C72" s="32"/>
      <c r="D72" s="33"/>
      <c r="E72" s="33"/>
      <c r="F72" s="32"/>
      <c r="G72" s="32"/>
      <c r="H72" s="33"/>
      <c r="I72" s="32"/>
      <c r="J72" s="32"/>
      <c r="K72" s="33"/>
      <c r="L72" s="32"/>
      <c r="M72" s="32"/>
      <c r="N72" s="32"/>
      <c r="O72" s="32"/>
      <c r="P72" s="32"/>
      <c r="Q72" s="32"/>
      <c r="R72" s="32"/>
      <c r="S72" s="32"/>
      <c r="T72" s="32"/>
      <c r="U72" s="32"/>
      <c r="V72" s="32"/>
      <c r="W72" s="32"/>
      <c r="X72" s="32"/>
      <c r="Y72" s="32"/>
    </row>
    <row r="73" spans="1:25" ht="12.75">
      <c r="A73" s="32"/>
      <c r="B73" s="32"/>
      <c r="C73" s="32"/>
      <c r="D73" s="33"/>
      <c r="E73" s="33"/>
      <c r="F73" s="32"/>
      <c r="G73" s="32"/>
      <c r="H73" s="33"/>
      <c r="I73" s="32"/>
      <c r="J73" s="32"/>
      <c r="K73" s="33"/>
      <c r="L73" s="32"/>
      <c r="M73" s="32"/>
      <c r="N73" s="32"/>
      <c r="O73" s="32"/>
      <c r="P73" s="32"/>
      <c r="Q73" s="32"/>
      <c r="R73" s="32"/>
      <c r="S73" s="32"/>
      <c r="T73" s="32"/>
      <c r="U73" s="32"/>
      <c r="V73" s="32"/>
      <c r="W73" s="32"/>
      <c r="X73" s="32"/>
      <c r="Y73" s="32"/>
    </row>
    <row r="74" spans="1:25" ht="12.75">
      <c r="A74" s="32"/>
      <c r="B74" s="32"/>
      <c r="C74" s="32"/>
      <c r="D74" s="33"/>
      <c r="E74" s="33"/>
      <c r="F74" s="32"/>
      <c r="G74" s="32"/>
      <c r="H74" s="33"/>
      <c r="I74" s="32"/>
      <c r="J74" s="32"/>
      <c r="K74" s="33"/>
      <c r="L74" s="32"/>
      <c r="M74" s="32"/>
      <c r="N74" s="32"/>
      <c r="O74" s="32"/>
      <c r="P74" s="32"/>
      <c r="Q74" s="32"/>
      <c r="R74" s="32"/>
      <c r="S74" s="32"/>
      <c r="T74" s="32"/>
      <c r="U74" s="32"/>
      <c r="V74" s="32"/>
      <c r="W74" s="32"/>
      <c r="X74" s="32"/>
      <c r="Y74" s="32"/>
    </row>
    <row r="75" spans="1:25" ht="12.75">
      <c r="A75" s="32"/>
      <c r="B75" s="32"/>
      <c r="C75" s="32"/>
      <c r="D75" s="33"/>
      <c r="E75" s="33"/>
      <c r="F75" s="32"/>
      <c r="G75" s="32"/>
      <c r="H75" s="33"/>
      <c r="I75" s="32"/>
      <c r="J75" s="32"/>
      <c r="K75" s="33"/>
      <c r="L75" s="32"/>
      <c r="M75" s="32"/>
      <c r="N75" s="32"/>
      <c r="O75" s="32"/>
      <c r="P75" s="32"/>
      <c r="Q75" s="32"/>
      <c r="R75" s="32"/>
      <c r="S75" s="32"/>
      <c r="T75" s="32"/>
      <c r="U75" s="32"/>
      <c r="V75" s="32"/>
      <c r="W75" s="32"/>
      <c r="X75" s="32"/>
      <c r="Y75" s="32"/>
    </row>
    <row r="76" spans="1:25" ht="12.75">
      <c r="A76" s="32"/>
      <c r="B76" s="32"/>
      <c r="C76" s="32"/>
      <c r="D76" s="33"/>
      <c r="E76" s="33"/>
      <c r="F76" s="32"/>
      <c r="G76" s="32"/>
      <c r="H76" s="33"/>
      <c r="I76" s="32"/>
      <c r="J76" s="32"/>
      <c r="K76" s="33"/>
      <c r="L76" s="32"/>
      <c r="M76" s="32"/>
      <c r="N76" s="32"/>
      <c r="O76" s="32"/>
      <c r="P76" s="32"/>
      <c r="Q76" s="32"/>
      <c r="R76" s="32"/>
      <c r="S76" s="32"/>
      <c r="T76" s="32"/>
      <c r="U76" s="32"/>
      <c r="V76" s="32"/>
      <c r="W76" s="32"/>
      <c r="X76" s="32"/>
      <c r="Y76" s="32"/>
    </row>
    <row r="77" spans="1:25" ht="12.75">
      <c r="A77" s="32"/>
      <c r="B77" s="32"/>
      <c r="C77" s="32"/>
      <c r="D77" s="33"/>
      <c r="E77" s="33"/>
      <c r="F77" s="32"/>
      <c r="G77" s="32"/>
      <c r="H77" s="33"/>
      <c r="I77" s="32"/>
      <c r="J77" s="32"/>
      <c r="K77" s="33"/>
      <c r="L77" s="32"/>
      <c r="M77" s="32"/>
      <c r="N77" s="32"/>
      <c r="O77" s="32"/>
      <c r="P77" s="32"/>
      <c r="Q77" s="32"/>
      <c r="R77" s="32"/>
      <c r="S77" s="32"/>
      <c r="T77" s="32"/>
      <c r="U77" s="32"/>
      <c r="V77" s="32"/>
      <c r="W77" s="32"/>
      <c r="X77" s="32"/>
      <c r="Y77" s="32"/>
    </row>
    <row r="78" spans="1:25" ht="12.75">
      <c r="A78" s="32"/>
      <c r="B78" s="32"/>
      <c r="C78" s="32"/>
      <c r="D78" s="33"/>
      <c r="E78" s="33"/>
      <c r="F78" s="32"/>
      <c r="G78" s="32"/>
      <c r="H78" s="33"/>
      <c r="I78" s="32"/>
      <c r="J78" s="32"/>
      <c r="K78" s="33"/>
      <c r="L78" s="32"/>
      <c r="M78" s="32"/>
      <c r="N78" s="32"/>
      <c r="O78" s="32"/>
      <c r="P78" s="32"/>
      <c r="Q78" s="32"/>
      <c r="R78" s="32"/>
      <c r="S78" s="32"/>
      <c r="T78" s="32"/>
      <c r="U78" s="32"/>
      <c r="V78" s="32"/>
      <c r="W78" s="32"/>
      <c r="X78" s="32"/>
      <c r="Y78" s="32"/>
    </row>
    <row r="79" spans="1:25" ht="12.75">
      <c r="A79" s="32"/>
      <c r="B79" s="32"/>
      <c r="C79" s="32"/>
      <c r="D79" s="33"/>
      <c r="E79" s="33"/>
      <c r="F79" s="32"/>
      <c r="G79" s="32"/>
      <c r="H79" s="33"/>
      <c r="I79" s="32"/>
      <c r="J79" s="32"/>
      <c r="K79" s="33"/>
      <c r="L79" s="32"/>
      <c r="M79" s="32"/>
      <c r="N79" s="32"/>
      <c r="O79" s="32"/>
      <c r="P79" s="32"/>
      <c r="Q79" s="32"/>
      <c r="R79" s="32"/>
      <c r="S79" s="32"/>
      <c r="T79" s="32"/>
      <c r="U79" s="32"/>
      <c r="V79" s="32"/>
      <c r="W79" s="32"/>
      <c r="X79" s="32"/>
      <c r="Y79" s="32"/>
    </row>
    <row r="80" spans="1:25" ht="12.75">
      <c r="A80" s="32"/>
      <c r="B80" s="32"/>
      <c r="C80" s="32"/>
      <c r="D80" s="33"/>
      <c r="E80" s="33"/>
      <c r="F80" s="32"/>
      <c r="G80" s="32"/>
      <c r="H80" s="33"/>
      <c r="I80" s="32"/>
      <c r="J80" s="32"/>
      <c r="K80" s="33"/>
      <c r="L80" s="32"/>
      <c r="M80" s="32"/>
      <c r="N80" s="32"/>
      <c r="O80" s="32"/>
      <c r="P80" s="32"/>
      <c r="Q80" s="32"/>
      <c r="R80" s="32"/>
      <c r="S80" s="32"/>
      <c r="T80" s="32"/>
      <c r="U80" s="32"/>
      <c r="V80" s="32"/>
      <c r="W80" s="32"/>
      <c r="X80" s="32"/>
      <c r="Y80" s="32"/>
    </row>
    <row r="81" spans="1:25" ht="12.75">
      <c r="A81" s="32"/>
      <c r="B81" s="32"/>
      <c r="C81" s="32"/>
      <c r="D81" s="33"/>
      <c r="E81" s="33"/>
      <c r="F81" s="32"/>
      <c r="G81" s="32"/>
      <c r="H81" s="33"/>
      <c r="I81" s="32"/>
      <c r="J81" s="32"/>
      <c r="K81" s="33"/>
      <c r="L81" s="32"/>
      <c r="M81" s="32"/>
      <c r="N81" s="32"/>
      <c r="O81" s="32"/>
      <c r="P81" s="32"/>
      <c r="Q81" s="32"/>
      <c r="R81" s="32"/>
      <c r="S81" s="32"/>
      <c r="T81" s="32"/>
      <c r="U81" s="32"/>
      <c r="V81" s="32"/>
      <c r="W81" s="32"/>
      <c r="X81" s="32"/>
      <c r="Y81" s="32"/>
    </row>
    <row r="82" spans="1:25" ht="12.75">
      <c r="A82" s="32"/>
      <c r="B82" s="32"/>
      <c r="C82" s="32"/>
      <c r="D82" s="33"/>
      <c r="E82" s="33"/>
      <c r="F82" s="32"/>
      <c r="G82" s="32"/>
      <c r="H82" s="33"/>
      <c r="I82" s="32"/>
      <c r="J82" s="32"/>
      <c r="K82" s="33"/>
      <c r="L82" s="32"/>
      <c r="M82" s="32"/>
      <c r="N82" s="32"/>
      <c r="O82" s="32"/>
      <c r="P82" s="32"/>
      <c r="Q82" s="32"/>
      <c r="R82" s="32"/>
      <c r="S82" s="32"/>
      <c r="T82" s="32"/>
      <c r="U82" s="32"/>
      <c r="V82" s="32"/>
      <c r="W82" s="32"/>
      <c r="X82" s="32"/>
      <c r="Y82" s="32"/>
    </row>
    <row r="83" spans="1:25" ht="12.75">
      <c r="A83" s="32"/>
      <c r="B83" s="32"/>
      <c r="C83" s="32"/>
      <c r="D83" s="33"/>
      <c r="E83" s="33"/>
      <c r="F83" s="32"/>
      <c r="G83" s="32"/>
      <c r="H83" s="33"/>
      <c r="I83" s="32"/>
      <c r="J83" s="32"/>
      <c r="K83" s="33"/>
      <c r="L83" s="32"/>
      <c r="M83" s="32"/>
      <c r="N83" s="32"/>
      <c r="O83" s="32"/>
      <c r="P83" s="32"/>
      <c r="Q83" s="32"/>
      <c r="R83" s="32"/>
      <c r="S83" s="32"/>
      <c r="T83" s="32"/>
      <c r="U83" s="32"/>
      <c r="V83" s="32"/>
      <c r="W83" s="32"/>
      <c r="X83" s="32"/>
      <c r="Y83" s="32"/>
    </row>
    <row r="84" spans="1:25" ht="12.75">
      <c r="A84" s="32"/>
      <c r="B84" s="32"/>
      <c r="C84" s="32"/>
      <c r="D84" s="33"/>
      <c r="E84" s="33"/>
      <c r="F84" s="32"/>
      <c r="G84" s="32"/>
      <c r="H84" s="33"/>
      <c r="I84" s="32"/>
      <c r="J84" s="32"/>
      <c r="K84" s="33"/>
      <c r="L84" s="32"/>
      <c r="M84" s="32"/>
      <c r="N84" s="32"/>
      <c r="O84" s="32"/>
      <c r="P84" s="32"/>
      <c r="Q84" s="32"/>
      <c r="R84" s="32"/>
      <c r="S84" s="32"/>
      <c r="T84" s="32"/>
      <c r="U84" s="32"/>
      <c r="V84" s="32"/>
      <c r="W84" s="32"/>
      <c r="X84" s="32"/>
      <c r="Y84" s="32"/>
    </row>
    <row r="85" spans="1:25" ht="12.75">
      <c r="A85" s="32"/>
      <c r="B85" s="32"/>
      <c r="C85" s="32"/>
      <c r="D85" s="33"/>
      <c r="E85" s="33"/>
      <c r="F85" s="32"/>
      <c r="G85" s="32"/>
      <c r="H85" s="33"/>
      <c r="I85" s="32"/>
      <c r="J85" s="32"/>
      <c r="K85" s="33"/>
      <c r="L85" s="32"/>
      <c r="M85" s="32"/>
      <c r="N85" s="32"/>
      <c r="O85" s="32"/>
      <c r="P85" s="32"/>
      <c r="Q85" s="32"/>
      <c r="R85" s="32"/>
      <c r="S85" s="32"/>
      <c r="T85" s="32"/>
      <c r="U85" s="32"/>
      <c r="V85" s="32"/>
      <c r="W85" s="32"/>
      <c r="X85" s="32"/>
      <c r="Y85" s="32"/>
    </row>
    <row r="86" spans="1:25" ht="12.75">
      <c r="A86" s="32"/>
      <c r="B86" s="32"/>
      <c r="C86" s="32"/>
      <c r="D86" s="33"/>
      <c r="E86" s="33"/>
      <c r="F86" s="32"/>
      <c r="G86" s="32"/>
      <c r="H86" s="33"/>
      <c r="I86" s="32"/>
      <c r="J86" s="32"/>
      <c r="K86" s="33"/>
      <c r="L86" s="32"/>
      <c r="M86" s="32"/>
      <c r="N86" s="32"/>
      <c r="O86" s="32"/>
      <c r="P86" s="32"/>
      <c r="Q86" s="32"/>
      <c r="R86" s="32"/>
      <c r="S86" s="32"/>
      <c r="T86" s="32"/>
      <c r="U86" s="32"/>
      <c r="V86" s="32"/>
      <c r="W86" s="32"/>
      <c r="X86" s="32"/>
      <c r="Y86" s="32"/>
    </row>
    <row r="87" spans="1:25" ht="12.75">
      <c r="A87" s="32"/>
      <c r="B87" s="32"/>
      <c r="C87" s="32"/>
      <c r="D87" s="33"/>
      <c r="E87" s="33"/>
      <c r="F87" s="32"/>
      <c r="G87" s="32"/>
      <c r="H87" s="33"/>
      <c r="I87" s="32"/>
      <c r="J87" s="32"/>
      <c r="K87" s="33"/>
      <c r="L87" s="32"/>
      <c r="M87" s="32"/>
      <c r="N87" s="32"/>
      <c r="O87" s="32"/>
      <c r="P87" s="32"/>
      <c r="Q87" s="32"/>
      <c r="R87" s="32"/>
      <c r="S87" s="32"/>
      <c r="T87" s="32"/>
      <c r="U87" s="32"/>
      <c r="V87" s="32"/>
      <c r="W87" s="32"/>
      <c r="X87" s="32"/>
      <c r="Y87" s="32"/>
    </row>
    <row r="88" spans="1:25" ht="12.75">
      <c r="A88" s="32"/>
      <c r="B88" s="32"/>
      <c r="C88" s="32"/>
      <c r="D88" s="33"/>
      <c r="E88" s="33"/>
      <c r="F88" s="32"/>
      <c r="G88" s="32"/>
      <c r="H88" s="33"/>
      <c r="I88" s="32"/>
      <c r="J88" s="32"/>
      <c r="K88" s="33"/>
      <c r="L88" s="32"/>
      <c r="M88" s="32"/>
      <c r="N88" s="32"/>
      <c r="O88" s="32"/>
      <c r="P88" s="32"/>
      <c r="Q88" s="32"/>
      <c r="R88" s="32"/>
      <c r="S88" s="32"/>
      <c r="T88" s="32"/>
      <c r="U88" s="32"/>
      <c r="V88" s="32"/>
      <c r="W88" s="32"/>
      <c r="X88" s="32"/>
      <c r="Y88" s="32"/>
    </row>
    <row r="89" spans="1:25" ht="12.75">
      <c r="A89" s="32"/>
      <c r="B89" s="32"/>
      <c r="C89" s="32"/>
      <c r="D89" s="33"/>
      <c r="E89" s="33"/>
      <c r="F89" s="32"/>
      <c r="G89" s="32"/>
      <c r="H89" s="33"/>
      <c r="I89" s="32"/>
      <c r="J89" s="32"/>
      <c r="K89" s="33"/>
      <c r="L89" s="32"/>
      <c r="M89" s="32"/>
      <c r="N89" s="32"/>
      <c r="O89" s="32"/>
      <c r="P89" s="32"/>
      <c r="Q89" s="32"/>
      <c r="R89" s="32"/>
      <c r="S89" s="32"/>
      <c r="T89" s="32"/>
      <c r="U89" s="32"/>
      <c r="V89" s="32"/>
      <c r="W89" s="32"/>
      <c r="X89" s="32"/>
      <c r="Y89" s="32"/>
    </row>
    <row r="90" spans="1:25" ht="12.75">
      <c r="A90" s="32"/>
      <c r="B90" s="32"/>
      <c r="C90" s="32"/>
      <c r="D90" s="33"/>
      <c r="E90" s="33"/>
      <c r="F90" s="32"/>
      <c r="G90" s="32"/>
      <c r="H90" s="33"/>
      <c r="I90" s="32"/>
      <c r="J90" s="32"/>
      <c r="K90" s="33"/>
      <c r="L90" s="32"/>
      <c r="M90" s="32"/>
      <c r="N90" s="32"/>
      <c r="O90" s="32"/>
      <c r="P90" s="32"/>
      <c r="Q90" s="32"/>
      <c r="R90" s="32"/>
      <c r="S90" s="32"/>
      <c r="T90" s="32"/>
      <c r="U90" s="32"/>
      <c r="V90" s="32"/>
      <c r="W90" s="32"/>
      <c r="X90" s="32"/>
      <c r="Y90" s="32"/>
    </row>
    <row r="91" spans="1:25" ht="12.75">
      <c r="A91" s="32"/>
      <c r="B91" s="32"/>
      <c r="C91" s="32"/>
      <c r="D91" s="33"/>
      <c r="E91" s="33"/>
      <c r="F91" s="32"/>
      <c r="G91" s="32"/>
      <c r="H91" s="33"/>
      <c r="I91" s="32"/>
      <c r="J91" s="32"/>
      <c r="K91" s="33"/>
      <c r="L91" s="32"/>
      <c r="M91" s="32"/>
      <c r="N91" s="32"/>
      <c r="O91" s="32"/>
      <c r="P91" s="32"/>
      <c r="Q91" s="32"/>
      <c r="R91" s="32"/>
      <c r="S91" s="32"/>
      <c r="T91" s="32"/>
      <c r="U91" s="32"/>
      <c r="V91" s="32"/>
      <c r="W91" s="32"/>
      <c r="X91" s="32"/>
      <c r="Y91" s="32"/>
    </row>
    <row r="92" spans="1:25" ht="12.75">
      <c r="A92" s="32"/>
      <c r="B92" s="32"/>
      <c r="C92" s="32"/>
      <c r="D92" s="33"/>
      <c r="E92" s="33"/>
      <c r="F92" s="32"/>
      <c r="G92" s="32"/>
      <c r="H92" s="33"/>
      <c r="I92" s="32"/>
      <c r="J92" s="32"/>
      <c r="K92" s="33"/>
      <c r="L92" s="32"/>
      <c r="M92" s="32"/>
      <c r="N92" s="32"/>
      <c r="O92" s="32"/>
      <c r="P92" s="32"/>
      <c r="Q92" s="32"/>
      <c r="R92" s="32"/>
      <c r="S92" s="32"/>
      <c r="T92" s="32"/>
      <c r="U92" s="32"/>
      <c r="V92" s="32"/>
      <c r="W92" s="32"/>
      <c r="X92" s="32"/>
      <c r="Y92" s="32"/>
    </row>
    <row r="93" spans="1:25" ht="12.75">
      <c r="A93" s="32"/>
      <c r="B93" s="32"/>
      <c r="C93" s="32"/>
      <c r="D93" s="33"/>
      <c r="E93" s="33"/>
      <c r="F93" s="32"/>
      <c r="G93" s="32"/>
      <c r="H93" s="33"/>
      <c r="I93" s="32"/>
      <c r="J93" s="32"/>
      <c r="K93" s="33"/>
      <c r="L93" s="32"/>
      <c r="M93" s="32"/>
      <c r="N93" s="32"/>
      <c r="O93" s="32"/>
      <c r="P93" s="32"/>
      <c r="Q93" s="32"/>
      <c r="R93" s="32"/>
      <c r="S93" s="32"/>
      <c r="T93" s="32"/>
      <c r="U93" s="32"/>
      <c r="V93" s="32"/>
      <c r="W93" s="32"/>
      <c r="X93" s="32"/>
      <c r="Y93" s="32"/>
    </row>
  </sheetData>
  <sheetProtection password="C4B1" sheet="1" objects="1" scenarios="1" formatCells="0" formatRows="0" selectLockedCells="1"/>
  <mergeCells count="32">
    <mergeCell ref="O3:O30"/>
    <mergeCell ref="F10:G10"/>
    <mergeCell ref="D44:G44"/>
    <mergeCell ref="I44:L44"/>
    <mergeCell ref="I36:L36"/>
    <mergeCell ref="D36:G36"/>
    <mergeCell ref="D38:L38"/>
    <mergeCell ref="D34:L34"/>
    <mergeCell ref="B31:L31"/>
    <mergeCell ref="C30:L30"/>
    <mergeCell ref="C52:H52"/>
    <mergeCell ref="B49:I49"/>
    <mergeCell ref="J49:L49"/>
    <mergeCell ref="D40:L40"/>
    <mergeCell ref="D46:G46"/>
    <mergeCell ref="I46:L46"/>
    <mergeCell ref="B50:L50"/>
    <mergeCell ref="D42:J42"/>
    <mergeCell ref="C28:E28"/>
    <mergeCell ref="C12:E12"/>
    <mergeCell ref="C14:E14"/>
    <mergeCell ref="C16:E16"/>
    <mergeCell ref="C18:E18"/>
    <mergeCell ref="C20:E20"/>
    <mergeCell ref="C22:E22"/>
    <mergeCell ref="C24:E24"/>
    <mergeCell ref="C26:E26"/>
    <mergeCell ref="B2:F2"/>
    <mergeCell ref="B4:F4"/>
    <mergeCell ref="B6:F6"/>
    <mergeCell ref="H10:I10"/>
    <mergeCell ref="D10:E10"/>
  </mergeCells>
  <printOptions horizontalCentered="1" verticalCentered="1"/>
  <pageMargins left="0.3937007874015748" right="0.3937007874015748" top="0.31496062992125984" bottom="0.56" header="0" footer="0.31"/>
  <pageSetup fitToHeight="1" fitToWidth="1" horizontalDpi="600" verticalDpi="600" orientation="portrait" paperSize="9" scale="99" r:id="rId2"/>
  <headerFooter alignWithMargins="0">
    <oddFooter>&amp;L01.01.2012&amp;CWieland Electric GmbH&amp;RBIT/PS</oddFooter>
  </headerFooter>
  <drawing r:id="rId1"/>
</worksheet>
</file>

<file path=xl/worksheets/sheet2.xml><?xml version="1.0" encoding="utf-8"?>
<worksheet xmlns="http://schemas.openxmlformats.org/spreadsheetml/2006/main" xmlns:r="http://schemas.openxmlformats.org/officeDocument/2006/relationships">
  <sheetPr codeName="Tabelle2"/>
  <dimension ref="B2:F209"/>
  <sheetViews>
    <sheetView zoomScalePageLayoutView="0" workbookViewId="0" topLeftCell="A1">
      <selection activeCell="B38" sqref="B38"/>
    </sheetView>
  </sheetViews>
  <sheetFormatPr defaultColWidth="11.421875" defaultRowHeight="12.75"/>
  <cols>
    <col min="1" max="1" width="1.421875" style="0" customWidth="1"/>
    <col min="2" max="2" width="27.28125" style="0" bestFit="1" customWidth="1"/>
    <col min="3" max="3" width="1.421875" style="0" customWidth="1"/>
    <col min="4" max="4" width="5.00390625" style="0" bestFit="1" customWidth="1"/>
    <col min="5" max="6" width="3.00390625" style="0" bestFit="1" customWidth="1"/>
    <col min="7" max="7" width="2.00390625" style="0" bestFit="1" customWidth="1"/>
  </cols>
  <sheetData>
    <row r="1" ht="7.5" customHeight="1"/>
    <row r="2" ht="12.75">
      <c r="B2" t="s">
        <v>72</v>
      </c>
    </row>
    <row r="3" ht="12.75">
      <c r="B3" t="s">
        <v>73</v>
      </c>
    </row>
    <row r="4" ht="12.75">
      <c r="B4" t="s">
        <v>77</v>
      </c>
    </row>
    <row r="5" ht="12.75">
      <c r="B5" t="s">
        <v>76</v>
      </c>
    </row>
    <row r="6" spans="2:4" ht="12.75">
      <c r="B6" s="51" t="str">
        <f>Translation!B19</f>
        <v>direkt geschaltet</v>
      </c>
      <c r="D6" s="28"/>
    </row>
    <row r="7" spans="2:4" ht="12.75">
      <c r="B7" s="51" t="str">
        <f>Translation!B20</f>
        <v>direkt/indirekt geschaltet</v>
      </c>
      <c r="D7" s="28"/>
    </row>
    <row r="8" spans="2:4" ht="12.75">
      <c r="B8" s="51" t="str">
        <f>Translation!B21</f>
        <v>gedimmt (DALI)</v>
      </c>
      <c r="D8" s="28"/>
    </row>
    <row r="9" spans="2:4" ht="12.75">
      <c r="B9" s="51" t="str">
        <f>Translation!B22</f>
        <v>gedimmt (1-10V)</v>
      </c>
      <c r="D9" s="28"/>
    </row>
    <row r="10" spans="2:4" ht="12.75">
      <c r="B10" s="51" t="str">
        <f>Translation!B23</f>
        <v>gedimmt (universal)</v>
      </c>
      <c r="D10" s="28"/>
    </row>
    <row r="11" spans="2:4" ht="12.75">
      <c r="B11" s="51" t="s">
        <v>77</v>
      </c>
      <c r="D11" s="28"/>
    </row>
    <row r="12" spans="2:4" ht="12.75">
      <c r="B12" s="51" t="s">
        <v>99</v>
      </c>
      <c r="D12" s="28"/>
    </row>
    <row r="13" spans="2:4" ht="12.75">
      <c r="B13" s="51" t="s">
        <v>101</v>
      </c>
      <c r="D13" s="28"/>
    </row>
    <row r="14" spans="2:4" ht="12.75">
      <c r="B14" s="51" t="s">
        <v>100</v>
      </c>
      <c r="D14" s="28"/>
    </row>
    <row r="15" spans="2:4" ht="12.75">
      <c r="B15" s="51" t="s">
        <v>102</v>
      </c>
      <c r="D15" s="28"/>
    </row>
    <row r="16" spans="2:4" ht="12.75">
      <c r="B16" s="51" t="str">
        <f>Translation!B27</f>
        <v>Fensterkontakte</v>
      </c>
      <c r="D16" s="28"/>
    </row>
    <row r="17" spans="2:4" ht="12.75">
      <c r="B17" s="51" t="str">
        <f>Translation!B39</f>
        <v>Präsenzmelder</v>
      </c>
      <c r="D17" s="28"/>
    </row>
    <row r="18" spans="2:4" ht="12.75">
      <c r="B18" s="51" t="str">
        <f>Translation!B40</f>
        <v>Taupunktwächter</v>
      </c>
      <c r="D18" s="28"/>
    </row>
    <row r="19" spans="2:4" ht="12.75">
      <c r="B19" s="51" t="str">
        <f>Translation!B42</f>
        <v>Sonstige</v>
      </c>
      <c r="D19" s="28"/>
    </row>
    <row r="20" spans="2:4" ht="12.75">
      <c r="B20" s="51" t="str">
        <f>Translation!B43</f>
        <v>Lichttaster</v>
      </c>
      <c r="D20" s="28"/>
    </row>
    <row r="21" spans="2:4" ht="12.75">
      <c r="B21" s="51" t="str">
        <f>Translation!B44</f>
        <v>Jalousietaster</v>
      </c>
      <c r="D21" s="28"/>
    </row>
    <row r="22" spans="2:4" ht="12.75">
      <c r="B22" s="51" t="str">
        <f>Translation!B45</f>
        <v>Szenentaster</v>
      </c>
      <c r="D22" s="28"/>
    </row>
    <row r="23" spans="2:4" ht="12.75">
      <c r="B23" s="51" t="str">
        <f>Translation!B46</f>
        <v>Präsenztaster</v>
      </c>
      <c r="D23" s="28"/>
    </row>
    <row r="24" spans="2:4" ht="12.75">
      <c r="B24" s="51" t="str">
        <f>Translation!B47</f>
        <v>Sensorkanäle</v>
      </c>
      <c r="D24" s="28"/>
    </row>
    <row r="25" spans="2:4" ht="12.75">
      <c r="B25" s="51" t="str">
        <f>Translation!B48</f>
        <v>Tasterkanäle</v>
      </c>
      <c r="D25" s="28"/>
    </row>
    <row r="26" spans="2:4" ht="12.75">
      <c r="B26" s="51">
        <v>0</v>
      </c>
      <c r="D26" s="28"/>
    </row>
    <row r="27" spans="2:4" ht="12.75">
      <c r="B27" s="51">
        <v>1</v>
      </c>
      <c r="D27" s="29"/>
    </row>
    <row r="28" spans="2:4" ht="12.75">
      <c r="B28" s="51">
        <v>2</v>
      </c>
      <c r="D28" s="29"/>
    </row>
    <row r="29" spans="2:4" ht="12.75">
      <c r="B29" s="51">
        <v>3</v>
      </c>
      <c r="D29" s="29"/>
    </row>
    <row r="30" spans="2:4" ht="12.75">
      <c r="B30" s="51">
        <v>4</v>
      </c>
      <c r="D30" s="29"/>
    </row>
    <row r="31" spans="2:4" ht="12.75">
      <c r="B31" s="51">
        <v>5</v>
      </c>
      <c r="D31" s="29"/>
    </row>
    <row r="32" spans="2:4" ht="12.75">
      <c r="B32" s="51">
        <v>6</v>
      </c>
      <c r="D32" s="29"/>
    </row>
    <row r="33" spans="2:4" ht="12.75">
      <c r="B33" s="51">
        <v>7</v>
      </c>
      <c r="D33" s="29"/>
    </row>
    <row r="34" spans="2:4" ht="12.75">
      <c r="B34" s="51">
        <v>8</v>
      </c>
      <c r="D34" s="29"/>
    </row>
    <row r="35" spans="2:4" ht="12.75">
      <c r="B35" s="51">
        <v>9</v>
      </c>
      <c r="D35" s="29"/>
    </row>
    <row r="36" spans="2:4" ht="12.75">
      <c r="B36" s="51">
        <v>10</v>
      </c>
      <c r="D36" s="29"/>
    </row>
    <row r="37" spans="2:4" ht="12.75">
      <c r="B37" s="51">
        <v>11</v>
      </c>
      <c r="D37" s="29"/>
    </row>
    <row r="38" spans="2:4" ht="12.75">
      <c r="B38" s="51">
        <v>12</v>
      </c>
      <c r="D38" s="29"/>
    </row>
    <row r="39" spans="2:4" ht="12.75">
      <c r="B39" s="51">
        <v>13</v>
      </c>
      <c r="D39" s="29"/>
    </row>
    <row r="40" spans="2:4" ht="12.75">
      <c r="B40" s="51">
        <v>14</v>
      </c>
      <c r="D40" s="29"/>
    </row>
    <row r="41" spans="2:4" ht="12.75">
      <c r="B41" s="51">
        <v>15</v>
      </c>
      <c r="D41" s="29"/>
    </row>
    <row r="42" spans="2:4" ht="12.75">
      <c r="B42" s="51">
        <v>16</v>
      </c>
      <c r="D42" s="29"/>
    </row>
    <row r="43" spans="2:4" ht="12.75">
      <c r="B43" s="51"/>
      <c r="D43" s="29"/>
    </row>
    <row r="44" spans="2:4" ht="12.75">
      <c r="B44" s="51"/>
      <c r="D44" s="29"/>
    </row>
    <row r="45" spans="2:4" ht="12.75">
      <c r="B45" s="51"/>
      <c r="D45" s="29"/>
    </row>
    <row r="46" spans="2:4" ht="12.75">
      <c r="B46" s="51"/>
      <c r="D46" s="29"/>
    </row>
    <row r="47" spans="2:4" ht="12.75">
      <c r="B47" s="51"/>
      <c r="D47" s="29"/>
    </row>
    <row r="48" spans="2:4" ht="12.75">
      <c r="B48" s="51"/>
      <c r="D48" s="29"/>
    </row>
    <row r="49" spans="2:4" ht="12.75">
      <c r="B49" s="51"/>
      <c r="D49" s="29"/>
    </row>
    <row r="50" spans="2:4" ht="12.75">
      <c r="B50" s="51"/>
      <c r="D50" s="29"/>
    </row>
    <row r="51" spans="2:4" ht="12.75">
      <c r="B51" s="51"/>
      <c r="D51" s="29"/>
    </row>
    <row r="52" spans="2:4" ht="12.75">
      <c r="B52" s="51"/>
      <c r="D52" s="29"/>
    </row>
    <row r="53" spans="2:4" ht="12.75">
      <c r="B53" s="51"/>
      <c r="D53" s="29"/>
    </row>
    <row r="54" spans="2:4" ht="12.75">
      <c r="B54" s="51"/>
      <c r="D54" s="29"/>
    </row>
    <row r="55" spans="2:4" ht="12.75">
      <c r="B55" s="51"/>
      <c r="D55" s="29"/>
    </row>
    <row r="56" spans="2:4" ht="12.75">
      <c r="B56" s="51"/>
      <c r="D56" s="29"/>
    </row>
    <row r="57" spans="2:4" ht="12.75">
      <c r="B57" s="51"/>
      <c r="D57" s="29"/>
    </row>
    <row r="58" spans="2:4" ht="12.75">
      <c r="B58" s="51"/>
      <c r="D58" s="29"/>
    </row>
    <row r="59" spans="2:4" ht="12.75">
      <c r="B59" s="51"/>
      <c r="D59" s="29"/>
    </row>
    <row r="60" spans="2:4" ht="12.75">
      <c r="B60" s="51"/>
      <c r="D60" s="29"/>
    </row>
    <row r="61" spans="2:4" ht="12.75">
      <c r="B61" s="51"/>
      <c r="D61" s="29"/>
    </row>
    <row r="62" spans="2:4" ht="12.75">
      <c r="B62" s="51"/>
      <c r="D62" s="29"/>
    </row>
    <row r="63" spans="2:4" ht="12.75">
      <c r="B63" s="51"/>
      <c r="D63" s="29"/>
    </row>
    <row r="64" spans="2:4" ht="12.75">
      <c r="B64" s="51"/>
      <c r="D64" s="29"/>
    </row>
    <row r="65" spans="2:4" ht="12.75">
      <c r="B65" s="51"/>
      <c r="D65" s="29"/>
    </row>
    <row r="66" spans="2:4" ht="12.75">
      <c r="B66" s="51"/>
      <c r="D66" s="29"/>
    </row>
    <row r="67" spans="2:4" ht="12.75">
      <c r="B67" s="51"/>
      <c r="D67" s="29"/>
    </row>
    <row r="68" spans="2:4" ht="12.75">
      <c r="B68" s="51"/>
      <c r="D68" s="29"/>
    </row>
    <row r="69" spans="2:4" ht="12.75">
      <c r="B69" s="51"/>
      <c r="D69" s="29"/>
    </row>
    <row r="70" spans="2:4" ht="12.75">
      <c r="B70" s="51"/>
      <c r="D70" s="29"/>
    </row>
    <row r="71" spans="2:4" ht="12.75">
      <c r="B71" s="51"/>
      <c r="D71" s="29"/>
    </row>
    <row r="72" spans="2:4" ht="12.75">
      <c r="B72" s="51"/>
      <c r="D72" s="29"/>
    </row>
    <row r="73" spans="2:4" ht="12.75">
      <c r="B73" s="51"/>
      <c r="D73" s="29"/>
    </row>
    <row r="74" spans="2:4" ht="12.75">
      <c r="B74" s="51"/>
      <c r="D74" s="29"/>
    </row>
    <row r="75" spans="2:4" ht="12.75">
      <c r="B75" s="51"/>
      <c r="D75" s="29"/>
    </row>
    <row r="76" spans="2:4" ht="12.75">
      <c r="B76" s="51"/>
      <c r="D76" s="29"/>
    </row>
    <row r="77" spans="2:4" ht="12.75">
      <c r="B77" s="51"/>
      <c r="D77" s="29"/>
    </row>
    <row r="78" spans="2:4" ht="12.75">
      <c r="B78" s="51"/>
      <c r="D78" s="29"/>
    </row>
    <row r="79" spans="2:4" ht="12.75">
      <c r="B79" s="51"/>
      <c r="D79" s="29"/>
    </row>
    <row r="80" spans="2:4" ht="12.75">
      <c r="B80" s="51"/>
      <c r="D80" s="29"/>
    </row>
    <row r="81" spans="2:4" ht="12.75">
      <c r="B81" s="51"/>
      <c r="D81" s="29"/>
    </row>
    <row r="82" spans="2:4" ht="12.75">
      <c r="B82" s="51"/>
      <c r="D82" s="29"/>
    </row>
    <row r="83" spans="2:4" ht="12.75">
      <c r="B83" s="51"/>
      <c r="D83" s="29"/>
    </row>
    <row r="84" spans="2:4" ht="12.75">
      <c r="B84" s="51"/>
      <c r="D84" s="29"/>
    </row>
    <row r="85" spans="2:4" ht="12.75">
      <c r="B85" s="51"/>
      <c r="D85" s="29"/>
    </row>
    <row r="86" spans="2:4" ht="12.75">
      <c r="B86" s="51"/>
      <c r="D86" s="29"/>
    </row>
    <row r="87" spans="2:4" ht="12.75">
      <c r="B87" s="51"/>
      <c r="D87" s="29"/>
    </row>
    <row r="88" spans="2:4" ht="12.75">
      <c r="B88" s="51"/>
      <c r="D88" s="29"/>
    </row>
    <row r="89" spans="2:4" ht="12.75">
      <c r="B89" s="51"/>
      <c r="D89" s="29"/>
    </row>
    <row r="90" spans="2:4" ht="12.75">
      <c r="B90" s="51"/>
      <c r="D90" s="29"/>
    </row>
    <row r="91" spans="2:4" ht="12.75">
      <c r="B91" s="51"/>
      <c r="D91" s="29"/>
    </row>
    <row r="92" spans="2:4" ht="12.75">
      <c r="B92" s="51"/>
      <c r="D92" s="29"/>
    </row>
    <row r="93" spans="2:4" ht="12.75">
      <c r="B93" s="51"/>
      <c r="D93" s="29"/>
    </row>
    <row r="94" spans="2:4" ht="12.75">
      <c r="B94" s="51"/>
      <c r="D94" s="29"/>
    </row>
    <row r="95" spans="2:4" ht="12.75">
      <c r="B95" s="51"/>
      <c r="D95" s="29"/>
    </row>
    <row r="96" spans="2:4" ht="12.75">
      <c r="B96" s="51"/>
      <c r="D96" s="29"/>
    </row>
    <row r="97" spans="2:4" ht="12.75">
      <c r="B97" s="51"/>
      <c r="D97" s="29"/>
    </row>
    <row r="98" spans="2:4" ht="12.75">
      <c r="B98" s="51"/>
      <c r="D98" s="29"/>
    </row>
    <row r="99" spans="2:4" ht="12.75">
      <c r="B99" s="51"/>
      <c r="D99" s="29"/>
    </row>
    <row r="100" spans="2:4" ht="12.75">
      <c r="B100" s="51"/>
      <c r="D100" s="29"/>
    </row>
    <row r="101" spans="2:4" ht="12.75">
      <c r="B101" s="51"/>
      <c r="D101" s="29"/>
    </row>
    <row r="102" spans="2:4" ht="12.75">
      <c r="B102" s="51"/>
      <c r="D102" s="29"/>
    </row>
    <row r="103" spans="2:4" ht="12.75">
      <c r="B103" s="51"/>
      <c r="D103" s="29"/>
    </row>
    <row r="104" spans="2:4" ht="12.75">
      <c r="B104" s="51"/>
      <c r="D104" s="29"/>
    </row>
    <row r="105" spans="2:4" ht="12.75">
      <c r="B105" s="51"/>
      <c r="D105" s="29"/>
    </row>
    <row r="106" spans="2:4" ht="12.75">
      <c r="B106" s="51"/>
      <c r="D106" s="29"/>
    </row>
    <row r="107" spans="2:4" ht="12.75">
      <c r="B107" s="51"/>
      <c r="D107" s="29"/>
    </row>
    <row r="108" spans="2:4" ht="12.75">
      <c r="B108" s="51"/>
      <c r="D108" s="29"/>
    </row>
    <row r="109" spans="2:4" ht="12.75">
      <c r="B109" s="51"/>
      <c r="D109" s="29"/>
    </row>
    <row r="110" spans="2:4" ht="12.75">
      <c r="B110" s="51"/>
      <c r="D110" s="29"/>
    </row>
    <row r="111" spans="2:4" ht="12.75">
      <c r="B111" s="51"/>
      <c r="D111" s="29"/>
    </row>
    <row r="112" spans="2:4" ht="12.75">
      <c r="B112" s="51"/>
      <c r="D112" s="29"/>
    </row>
    <row r="113" spans="2:4" ht="12.75">
      <c r="B113" s="51"/>
      <c r="D113" s="29"/>
    </row>
    <row r="114" spans="2:4" ht="12.75">
      <c r="B114" s="51"/>
      <c r="D114" s="29"/>
    </row>
    <row r="115" spans="2:4" ht="12.75">
      <c r="B115" s="51"/>
      <c r="D115" s="29"/>
    </row>
    <row r="116" spans="2:4" ht="12.75">
      <c r="B116" s="51"/>
      <c r="D116" s="29"/>
    </row>
    <row r="117" spans="2:4" ht="12.75">
      <c r="B117" s="51"/>
      <c r="D117" s="29"/>
    </row>
    <row r="118" spans="2:4" ht="12.75">
      <c r="B118" s="51"/>
      <c r="D118" s="29"/>
    </row>
    <row r="119" spans="2:4" ht="12.75">
      <c r="B119" s="51"/>
      <c r="D119" s="29"/>
    </row>
    <row r="120" spans="2:4" ht="12.75">
      <c r="B120" s="51"/>
      <c r="D120" s="29"/>
    </row>
    <row r="121" spans="2:4" ht="12.75">
      <c r="B121" s="51"/>
      <c r="D121" s="29"/>
    </row>
    <row r="122" spans="2:4" ht="12.75">
      <c r="B122" s="51"/>
      <c r="D122" s="29"/>
    </row>
    <row r="123" spans="2:4" ht="12.75">
      <c r="B123" s="51"/>
      <c r="D123" s="29"/>
    </row>
    <row r="124" spans="2:4" ht="12.75">
      <c r="B124" s="51"/>
      <c r="D124" s="29"/>
    </row>
    <row r="125" spans="2:4" ht="12.75">
      <c r="B125" s="51"/>
      <c r="D125" s="29"/>
    </row>
    <row r="126" spans="2:4" ht="12.75">
      <c r="B126" s="51"/>
      <c r="D126" s="29"/>
    </row>
    <row r="127" spans="2:4" ht="12.75">
      <c r="B127" s="51"/>
      <c r="D127" s="29"/>
    </row>
    <row r="128" spans="2:4" ht="12.75">
      <c r="B128" s="51"/>
      <c r="D128" s="29"/>
    </row>
    <row r="129" spans="2:4" ht="12.75">
      <c r="B129" s="51"/>
      <c r="D129" s="29"/>
    </row>
    <row r="130" spans="2:4" ht="12.75">
      <c r="B130" s="51"/>
      <c r="D130" s="29"/>
    </row>
    <row r="131" spans="2:4" ht="12.75">
      <c r="B131" s="51"/>
      <c r="D131" s="29"/>
    </row>
    <row r="132" spans="2:4" ht="12.75">
      <c r="B132" s="51"/>
      <c r="D132" s="29"/>
    </row>
    <row r="133" spans="2:4" ht="12.75">
      <c r="B133" s="51"/>
      <c r="D133" s="29"/>
    </row>
    <row r="134" spans="2:4" ht="12.75">
      <c r="B134" s="51"/>
      <c r="D134" s="29"/>
    </row>
    <row r="135" spans="2:4" ht="12.75">
      <c r="B135" s="51"/>
      <c r="D135" s="29"/>
    </row>
    <row r="136" spans="2:4" ht="12.75">
      <c r="B136" s="51"/>
      <c r="D136" s="29"/>
    </row>
    <row r="137" spans="2:4" ht="12.75">
      <c r="B137" s="51"/>
      <c r="D137" s="29"/>
    </row>
    <row r="138" spans="2:4" ht="12.75">
      <c r="B138" s="51"/>
      <c r="D138" s="29"/>
    </row>
    <row r="139" spans="2:4" ht="12.75">
      <c r="B139" s="51"/>
      <c r="D139" s="29"/>
    </row>
    <row r="140" spans="2:4" ht="12.75">
      <c r="B140" s="51"/>
      <c r="D140" s="29"/>
    </row>
    <row r="141" spans="2:4" ht="12.75">
      <c r="B141" s="51"/>
      <c r="D141" s="29"/>
    </row>
    <row r="142" spans="2:4" ht="12.75">
      <c r="B142" s="51"/>
      <c r="D142" s="29"/>
    </row>
    <row r="143" spans="2:4" ht="12.75">
      <c r="B143" s="51"/>
      <c r="D143" s="29"/>
    </row>
    <row r="144" spans="2:4" ht="12.75">
      <c r="B144" s="51"/>
      <c r="D144" s="29"/>
    </row>
    <row r="145" spans="2:4" ht="12.75">
      <c r="B145" s="51"/>
      <c r="D145" s="29"/>
    </row>
    <row r="146" spans="2:4" ht="12.75">
      <c r="B146" s="51"/>
      <c r="D146" s="29"/>
    </row>
    <row r="147" spans="2:4" ht="12.75">
      <c r="B147" s="51"/>
      <c r="D147" s="29"/>
    </row>
    <row r="148" spans="2:4" ht="12.75">
      <c r="B148" s="51"/>
      <c r="D148" s="29"/>
    </row>
    <row r="149" spans="2:4" ht="12.75">
      <c r="B149" s="51"/>
      <c r="D149" s="29"/>
    </row>
    <row r="150" spans="2:4" ht="12.75">
      <c r="B150" s="51"/>
      <c r="D150" s="29"/>
    </row>
    <row r="151" spans="2:4" ht="12.75">
      <c r="B151" s="51"/>
      <c r="D151" s="29"/>
    </row>
    <row r="152" spans="2:4" ht="12.75">
      <c r="B152" s="51"/>
      <c r="D152" s="29"/>
    </row>
    <row r="153" spans="2:4" ht="12.75">
      <c r="B153" s="51"/>
      <c r="D153" s="29"/>
    </row>
    <row r="154" spans="2:4" ht="12.75">
      <c r="B154" s="51"/>
      <c r="D154" s="29"/>
    </row>
    <row r="155" spans="2:6" ht="12.75">
      <c r="B155" s="51"/>
      <c r="D155" s="28"/>
      <c r="E155" s="35"/>
      <c r="F155" s="28"/>
    </row>
    <row r="156" spans="2:4" ht="12.75">
      <c r="B156" s="51"/>
      <c r="D156" s="28"/>
    </row>
    <row r="157" spans="2:4" ht="12.75">
      <c r="B157" s="51"/>
      <c r="D157" s="28"/>
    </row>
    <row r="158" spans="2:4" ht="12.75">
      <c r="B158" s="51"/>
      <c r="D158" s="28"/>
    </row>
    <row r="159" spans="2:4" ht="12.75">
      <c r="B159" s="51"/>
      <c r="D159" s="28"/>
    </row>
    <row r="160" spans="2:4" ht="12.75">
      <c r="B160" s="51"/>
      <c r="D160" s="28"/>
    </row>
    <row r="161" spans="2:4" ht="12.75">
      <c r="B161" s="51"/>
      <c r="D161" s="28"/>
    </row>
    <row r="162" spans="2:4" ht="12.75">
      <c r="B162" s="51"/>
      <c r="D162" s="28"/>
    </row>
    <row r="163" spans="2:4" ht="12.75">
      <c r="B163" s="51"/>
      <c r="D163" s="28"/>
    </row>
    <row r="164" ht="12.75">
      <c r="D164" s="28"/>
    </row>
    <row r="165" ht="12.75">
      <c r="D165" s="28"/>
    </row>
    <row r="166" ht="12.75">
      <c r="D166" s="28"/>
    </row>
    <row r="167" ht="12.75">
      <c r="D167" s="28"/>
    </row>
    <row r="168" ht="12.75">
      <c r="D168" s="28"/>
    </row>
    <row r="169" ht="12.75">
      <c r="D169" s="29"/>
    </row>
    <row r="170" ht="12.75">
      <c r="D170" s="29"/>
    </row>
    <row r="171" ht="12.75">
      <c r="D171" s="29"/>
    </row>
    <row r="172" ht="12.75">
      <c r="D172" s="29"/>
    </row>
    <row r="173" ht="12.75">
      <c r="D173" s="29"/>
    </row>
    <row r="174" ht="12.75">
      <c r="D174" s="29"/>
    </row>
    <row r="175" ht="12.75">
      <c r="D175" s="29"/>
    </row>
    <row r="176" ht="12.75">
      <c r="D176" s="29"/>
    </row>
    <row r="177" ht="12.75">
      <c r="D177" s="29"/>
    </row>
    <row r="178" ht="12.75">
      <c r="D178" s="29"/>
    </row>
    <row r="179" ht="12.75">
      <c r="D179" s="29"/>
    </row>
    <row r="180" ht="12.75">
      <c r="D180" s="29"/>
    </row>
    <row r="181" ht="12.75">
      <c r="D181" s="29"/>
    </row>
    <row r="182" ht="12.75">
      <c r="D182" s="29"/>
    </row>
    <row r="183" ht="12.75">
      <c r="D183" s="29"/>
    </row>
    <row r="184" ht="12.75">
      <c r="D184" s="29"/>
    </row>
    <row r="185" ht="12.75">
      <c r="D185" s="29"/>
    </row>
    <row r="186" ht="12.75">
      <c r="D186" s="29"/>
    </row>
    <row r="187" ht="12.75">
      <c r="D187" s="29"/>
    </row>
    <row r="188" ht="12.75">
      <c r="D188" s="29"/>
    </row>
    <row r="189" ht="12.75">
      <c r="D189" s="29"/>
    </row>
    <row r="190" ht="12.75">
      <c r="D190" s="29"/>
    </row>
    <row r="191" ht="12.75">
      <c r="D191" s="29"/>
    </row>
    <row r="192" ht="12.75">
      <c r="D192" s="29"/>
    </row>
    <row r="193" ht="12.75">
      <c r="D193" s="29"/>
    </row>
    <row r="194" ht="12.75">
      <c r="D194" s="29"/>
    </row>
    <row r="195" ht="12.75">
      <c r="D195" s="29"/>
    </row>
    <row r="196" ht="12.75">
      <c r="D196" s="29"/>
    </row>
    <row r="197" ht="12.75">
      <c r="D197" s="29"/>
    </row>
    <row r="198" ht="12.75">
      <c r="D198" s="29"/>
    </row>
    <row r="199" ht="12.75">
      <c r="D199" s="29"/>
    </row>
    <row r="200" ht="12.75">
      <c r="D200" s="29"/>
    </row>
    <row r="201" ht="12.75">
      <c r="D201" s="29"/>
    </row>
    <row r="202" ht="12.75">
      <c r="D202" s="29"/>
    </row>
    <row r="203" ht="12.75">
      <c r="D203" s="29"/>
    </row>
    <row r="204" ht="12.75">
      <c r="D204" s="29"/>
    </row>
    <row r="205" ht="12.75">
      <c r="D205" s="29"/>
    </row>
    <row r="206" ht="12.75">
      <c r="D206" s="29"/>
    </row>
    <row r="207" ht="12.75">
      <c r="D207" s="29"/>
    </row>
    <row r="208" ht="12.75">
      <c r="D208" s="29"/>
    </row>
    <row r="209" ht="12.75">
      <c r="D209" s="29"/>
    </row>
  </sheetData>
  <sheetProtection selectLockedCell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N35"/>
  <sheetViews>
    <sheetView zoomScalePageLayoutView="0" workbookViewId="0" topLeftCell="A1">
      <selection activeCell="L16" sqref="L16"/>
    </sheetView>
  </sheetViews>
  <sheetFormatPr defaultColWidth="11.421875" defaultRowHeight="12.75"/>
  <cols>
    <col min="1" max="1" width="1.421875" style="0" customWidth="1"/>
    <col min="2" max="2" width="24.8515625" style="0" bestFit="1" customWidth="1"/>
    <col min="3" max="3" width="1.421875" style="0" customWidth="1"/>
    <col min="4" max="4" width="17.00390625" style="1" bestFit="1" customWidth="1"/>
    <col min="5" max="5" width="30.140625" style="1" customWidth="1"/>
    <col min="6" max="6" width="8.140625" style="1" bestFit="1" customWidth="1"/>
    <col min="7" max="10" width="3.57421875" style="1" customWidth="1"/>
    <col min="11" max="11" width="8.28125" style="1" bestFit="1" customWidth="1"/>
    <col min="12" max="12" width="5.00390625" style="1" bestFit="1" customWidth="1"/>
  </cols>
  <sheetData>
    <row r="1" spans="1:14" ht="7.5" customHeight="1">
      <c r="A1" s="59"/>
      <c r="B1" s="59"/>
      <c r="C1" s="59"/>
      <c r="D1" s="36"/>
      <c r="E1" s="36"/>
      <c r="F1" s="36"/>
      <c r="G1" s="36"/>
      <c r="H1" s="36"/>
      <c r="I1" s="36"/>
      <c r="J1" s="36"/>
      <c r="K1" s="36"/>
      <c r="L1" s="36"/>
      <c r="M1" s="59"/>
      <c r="N1" s="59"/>
    </row>
    <row r="2" spans="1:14" ht="12.75" customHeight="1">
      <c r="A2" s="59"/>
      <c r="B2" s="60" t="s">
        <v>6</v>
      </c>
      <c r="C2" s="59"/>
      <c r="D2" s="61" t="s">
        <v>8</v>
      </c>
      <c r="E2" s="91" t="s">
        <v>9</v>
      </c>
      <c r="F2" s="91"/>
      <c r="G2" s="91"/>
      <c r="H2" s="91"/>
      <c r="I2" s="91"/>
      <c r="J2" s="91"/>
      <c r="K2" s="91"/>
      <c r="L2" s="91"/>
      <c r="M2" s="59"/>
      <c r="N2" s="59"/>
    </row>
    <row r="3" spans="1:14" ht="7.5" customHeight="1">
      <c r="A3" s="59"/>
      <c r="B3" s="59"/>
      <c r="C3" s="59"/>
      <c r="D3" s="36"/>
      <c r="E3" s="36"/>
      <c r="F3" s="36"/>
      <c r="G3" s="36"/>
      <c r="H3" s="36"/>
      <c r="I3" s="36"/>
      <c r="J3" s="36"/>
      <c r="K3" s="36"/>
      <c r="L3" s="36"/>
      <c r="M3" s="59"/>
      <c r="N3" s="59"/>
    </row>
    <row r="4" spans="1:14" ht="12.75" customHeight="1">
      <c r="A4" s="59"/>
      <c r="B4" s="59" t="s">
        <v>7</v>
      </c>
      <c r="C4" s="59"/>
      <c r="D4" s="62" t="s">
        <v>74</v>
      </c>
      <c r="E4" s="36"/>
      <c r="F4" s="36"/>
      <c r="G4" s="36"/>
      <c r="H4" s="36"/>
      <c r="I4" s="36"/>
      <c r="J4" s="36"/>
      <c r="K4" s="36"/>
      <c r="L4" s="36"/>
      <c r="M4" s="59"/>
      <c r="N4" s="59"/>
    </row>
    <row r="5" spans="1:14" ht="12.75">
      <c r="A5" s="59"/>
      <c r="B5" s="59" t="s">
        <v>71</v>
      </c>
      <c r="C5" s="59"/>
      <c r="D5" s="36" t="str">
        <f>F5</f>
        <v> RM</v>
      </c>
      <c r="E5" s="36" t="s">
        <v>130</v>
      </c>
      <c r="F5" s="36" t="str">
        <f>CONCATENATE(E5," RM")</f>
        <v> RM</v>
      </c>
      <c r="G5" s="36"/>
      <c r="H5" s="36"/>
      <c r="I5" s="36"/>
      <c r="J5" s="36"/>
      <c r="K5" s="36"/>
      <c r="L5" s="36"/>
      <c r="M5" s="59"/>
      <c r="N5" s="59"/>
    </row>
    <row r="6" spans="1:14" ht="12.75">
      <c r="A6" s="59"/>
      <c r="B6" s="59" t="s">
        <v>75</v>
      </c>
      <c r="C6" s="59"/>
      <c r="D6" s="36">
        <f>F6</f>
      </c>
      <c r="E6" s="36" t="s">
        <v>130</v>
      </c>
      <c r="F6" s="36">
        <f>SUBSTITUTE(E6," ","")</f>
      </c>
      <c r="G6" s="36"/>
      <c r="H6" s="36"/>
      <c r="I6" s="36"/>
      <c r="J6" s="36"/>
      <c r="K6" s="36"/>
      <c r="L6" s="36"/>
      <c r="M6" s="59"/>
      <c r="N6" s="59"/>
    </row>
    <row r="7" spans="1:14" ht="12.75">
      <c r="A7" s="59"/>
      <c r="B7" s="59" t="s">
        <v>93</v>
      </c>
      <c r="C7" s="59"/>
      <c r="D7" s="36"/>
      <c r="E7" s="36" t="s">
        <v>130</v>
      </c>
      <c r="F7" s="36">
        <f>IF(E7=Daten!B6,"3A",IF(E7=Daten!B7,"3B",IF(E7=Daten!B8,"A",IF(E7=Daten!B9,"5",IF(E7=Daten!B10,"9","")))))</f>
      </c>
      <c r="G7" s="36"/>
      <c r="H7" s="36"/>
      <c r="I7" s="36"/>
      <c r="J7" s="36"/>
      <c r="K7" s="36"/>
      <c r="L7" s="36">
        <f>K20</f>
      </c>
      <c r="M7" s="59"/>
      <c r="N7" s="59"/>
    </row>
    <row r="8" spans="1:14" ht="12.75">
      <c r="A8" s="59"/>
      <c r="B8" s="59" t="s">
        <v>94</v>
      </c>
      <c r="C8" s="59"/>
      <c r="D8" s="36">
        <f>K8</f>
      </c>
      <c r="E8" s="36" t="s">
        <v>130</v>
      </c>
      <c r="F8" s="36">
        <f>IF(E8="",0,IF(F7="3B",2*E8,E8))</f>
        <v>0</v>
      </c>
      <c r="G8" s="36">
        <f>VALUE(IF(F7="3A",F8,IF(F7="3B",F8,0)))</f>
        <v>0</v>
      </c>
      <c r="H8" s="36">
        <f>VALUE(IF(F9="3A",F10,IF(F9="3B",F10,0)))</f>
        <v>0</v>
      </c>
      <c r="I8" s="36">
        <f>SUM(G8:H8)</f>
        <v>0</v>
      </c>
      <c r="J8" s="36">
        <f>ROUNDUP(I8/4,0)</f>
        <v>0</v>
      </c>
      <c r="K8" s="36">
        <f>IF(J8&gt;3,"3333",IF(J8&gt;2,"333",IF(J8&gt;1,"33",IF(J8&gt;0,"3",""))))</f>
      </c>
      <c r="L8" s="36">
        <f>K8</f>
      </c>
      <c r="M8" s="59"/>
      <c r="N8" s="59"/>
    </row>
    <row r="9" spans="1:14" ht="12.75">
      <c r="A9" s="59"/>
      <c r="B9" s="59" t="s">
        <v>95</v>
      </c>
      <c r="C9" s="59"/>
      <c r="D9" s="36"/>
      <c r="E9" s="36" t="s">
        <v>130</v>
      </c>
      <c r="F9" s="36">
        <f>IF(E9=Daten!B6,"3A",IF(E9=Daten!B7,"3B",IF(E9=Daten!B8,"A",IF(E9=Daten!B9,"5",IF(E9=Daten!B10,"9","")))))</f>
      </c>
      <c r="G9" s="36"/>
      <c r="H9" s="36"/>
      <c r="I9" s="36"/>
      <c r="J9" s="36"/>
      <c r="K9" s="36"/>
      <c r="L9" s="36">
        <f>K12</f>
      </c>
      <c r="M9" s="59"/>
      <c r="N9" s="59"/>
    </row>
    <row r="10" spans="1:14" ht="12.75">
      <c r="A10" s="59"/>
      <c r="B10" s="59" t="s">
        <v>96</v>
      </c>
      <c r="C10" s="59"/>
      <c r="D10" s="36">
        <f>K10</f>
      </c>
      <c r="E10" s="36" t="s">
        <v>130</v>
      </c>
      <c r="F10" s="36">
        <f>IF(E10="",0,IF(F9="3B",2*E10,E10))</f>
        <v>0</v>
      </c>
      <c r="G10" s="36">
        <f>IF(F7="",0,VALUE(IF(F7="3A",0,IF(F7="3B",0,F8))))</f>
        <v>0</v>
      </c>
      <c r="H10" s="36">
        <f>IF(F9="",0,IF(F10="",0,VALUE(IF(F9="3A",0,IF(F9="3B",0,F10)))))</f>
        <v>0</v>
      </c>
      <c r="I10" s="36">
        <f>SUM(G10:H10)</f>
        <v>0</v>
      </c>
      <c r="J10" s="36">
        <f>ROUNDUP(I10/2,0)</f>
        <v>0</v>
      </c>
      <c r="K10" s="36">
        <f>IF(LEN(F9)=1,IF(J10&gt;3,CONCATENATE(F9,F9,F9,F9),IF(J10&gt;2,CONCATENATE(F9,F9,F9),IF(J10&gt;1,CONCATENATE(F9,F9),IF(J10&gt;0,F9,"")))),IF(J10&gt;3,CONCATENATE(F7,F7,F7,F7),IF(J10&gt;2,CONCATENATE(F7,F7,F7),IF(J10&gt;1,CONCATENATE(F7,F7),IF(J10&gt;0,F7,"")))))</f>
      </c>
      <c r="L10" s="36">
        <f>IF(F9="5",K10,IF(F7="5",K10,""))</f>
      </c>
      <c r="M10" s="59"/>
      <c r="N10" s="59"/>
    </row>
    <row r="11" spans="1:14" ht="12.75">
      <c r="A11" s="59"/>
      <c r="B11" s="59" t="s">
        <v>113</v>
      </c>
      <c r="C11" s="59"/>
      <c r="D11" s="36"/>
      <c r="E11" s="36" t="s">
        <v>130</v>
      </c>
      <c r="F11" s="36">
        <f>IF(E11=Daten!B11,"4",IF(E11=Daten!B12,"7",""))</f>
      </c>
      <c r="G11" s="36"/>
      <c r="H11" s="36"/>
      <c r="I11" s="36"/>
      <c r="J11" s="36"/>
      <c r="K11" s="36"/>
      <c r="L11" s="36">
        <f>IF(F17="6",K18,"")</f>
      </c>
      <c r="M11" s="59"/>
      <c r="N11" s="59"/>
    </row>
    <row r="12" spans="1:14" ht="12.75">
      <c r="A12" s="59"/>
      <c r="B12" s="59" t="s">
        <v>114</v>
      </c>
      <c r="C12" s="59"/>
      <c r="D12" s="36">
        <f>K12</f>
      </c>
      <c r="E12" s="36" t="s">
        <v>130</v>
      </c>
      <c r="F12" s="36">
        <f>IF(E12="",0,VALUE(IF(F11="4",E12,0)))</f>
        <v>0</v>
      </c>
      <c r="G12" s="36">
        <f>IF(E14="",0,VALUE(IF(F13="4",E14,0)))</f>
        <v>0</v>
      </c>
      <c r="H12" s="36"/>
      <c r="I12" s="36">
        <f>SUM(F12,G12)</f>
        <v>0</v>
      </c>
      <c r="J12" s="36">
        <f>ROUNDUP(I12/2,0)</f>
        <v>0</v>
      </c>
      <c r="K12" s="36">
        <f>IF(J12&gt;3,"4444",IF(J12&gt;2,"444",IF(J12&gt;1,"44",IF(J12&gt;0,"4",""))))</f>
      </c>
      <c r="L12" s="36">
        <f>K14</f>
      </c>
      <c r="M12" s="59"/>
      <c r="N12" s="59"/>
    </row>
    <row r="13" spans="1:14" ht="12.75">
      <c r="A13" s="59"/>
      <c r="B13" s="59" t="s">
        <v>115</v>
      </c>
      <c r="C13" s="59"/>
      <c r="D13" s="36"/>
      <c r="E13" s="36" t="s">
        <v>130</v>
      </c>
      <c r="F13" s="36">
        <f>IF(E13=Daten!B11,"4",IF(E13=Daten!B12,"7",""))</f>
      </c>
      <c r="G13" s="36"/>
      <c r="H13" s="36"/>
      <c r="I13" s="36"/>
      <c r="J13" s="36"/>
      <c r="K13" s="36"/>
      <c r="L13" s="36">
        <f>K24</f>
      </c>
      <c r="M13" s="59"/>
      <c r="N13" s="59"/>
    </row>
    <row r="14" spans="1:14" ht="12.75">
      <c r="A14" s="59"/>
      <c r="B14" s="59" t="s">
        <v>116</v>
      </c>
      <c r="C14" s="59"/>
      <c r="D14" s="36">
        <f>K14</f>
      </c>
      <c r="E14" s="36" t="s">
        <v>130</v>
      </c>
      <c r="F14" s="36">
        <f>IF(E12="",0,VALUE(IF(F11="7",E12,0)))</f>
        <v>0</v>
      </c>
      <c r="G14" s="36">
        <f>IF(E14="",0,VALUE(IF(F13="7",E14,0)))</f>
        <v>0</v>
      </c>
      <c r="H14" s="36">
        <f>IF(E16="",0,VALUE(E16))</f>
        <v>0</v>
      </c>
      <c r="I14" s="36">
        <f>SUM(F14,G14,H14)</f>
        <v>0</v>
      </c>
      <c r="J14" s="36">
        <f>ROUNDUP(I14/2,0)</f>
        <v>0</v>
      </c>
      <c r="K14" s="36">
        <f>IF(J14&gt;3,"7777",IF(J14&gt;2,"777",IF(J14&gt;1,"77",IF(J14&gt;0,"7",""))))</f>
      </c>
      <c r="L14" s="36">
        <f>IF(F9="9",K10,IF(F7="9",K10,""))</f>
      </c>
      <c r="M14" s="59"/>
      <c r="N14" s="59"/>
    </row>
    <row r="15" spans="1:14" ht="12.75">
      <c r="A15" s="59"/>
      <c r="B15" s="59" t="s">
        <v>117</v>
      </c>
      <c r="C15" s="59"/>
      <c r="D15" s="36"/>
      <c r="E15" s="36" t="s">
        <v>130</v>
      </c>
      <c r="F15" s="36">
        <f>IF(E15=Daten!B12,"7","")</f>
      </c>
      <c r="G15" s="36"/>
      <c r="H15" s="36"/>
      <c r="I15" s="36"/>
      <c r="J15" s="36"/>
      <c r="K15" s="36"/>
      <c r="L15" s="36">
        <f>IF(F9="A",K10,IF(F7="A",K10,""))</f>
      </c>
      <c r="M15" s="59"/>
      <c r="N15" s="59"/>
    </row>
    <row r="16" spans="1:14" ht="12.75">
      <c r="A16" s="59"/>
      <c r="B16" s="59" t="s">
        <v>118</v>
      </c>
      <c r="C16" s="59"/>
      <c r="D16" s="36"/>
      <c r="E16" s="36" t="s">
        <v>130</v>
      </c>
      <c r="F16" s="36"/>
      <c r="G16" s="36"/>
      <c r="H16" s="36"/>
      <c r="I16" s="36"/>
      <c r="J16" s="36"/>
      <c r="K16" s="36"/>
      <c r="L16" s="36">
        <f>IF(F17="G",K18,"")</f>
      </c>
      <c r="M16" s="59"/>
      <c r="N16" s="59"/>
    </row>
    <row r="17" spans="1:14" ht="12.75">
      <c r="A17" s="59"/>
      <c r="B17" s="59" t="s">
        <v>119</v>
      </c>
      <c r="C17" s="59"/>
      <c r="D17" s="36"/>
      <c r="E17" s="36" t="s">
        <v>130</v>
      </c>
      <c r="F17" s="36">
        <f>IF(E17=Daten!B13,"6",IF(E17=Daten!B14,"G",IF(E17=Daten!B15,"H","")))</f>
      </c>
      <c r="G17" s="36"/>
      <c r="H17" s="36"/>
      <c r="I17" s="36"/>
      <c r="J17" s="36"/>
      <c r="K17" s="36"/>
      <c r="L17" s="36">
        <f>IF(F17="H",K18,"")</f>
      </c>
      <c r="M17" s="59"/>
      <c r="N17" s="59"/>
    </row>
    <row r="18" spans="1:14" ht="12.75">
      <c r="A18" s="59"/>
      <c r="B18" s="59" t="s">
        <v>120</v>
      </c>
      <c r="C18" s="59"/>
      <c r="D18" s="36">
        <f>K18</f>
      </c>
      <c r="E18" s="36" t="s">
        <v>130</v>
      </c>
      <c r="F18" s="36"/>
      <c r="G18" s="36"/>
      <c r="H18" s="36"/>
      <c r="I18" s="36"/>
      <c r="J18" s="36">
        <f>IF(E18="",0,ROUNDUP(E18/4,0))</f>
        <v>0</v>
      </c>
      <c r="K18" s="36">
        <f>IF(J18&gt;3,CONCATENATE(F17,F17,F17,F17),IF(J18&gt;2,CONCATENATE(F17,F17,F17),IF(J18&gt;1,CONCATENATE(F17,F17),IF(J18&gt;0,F17,""))))</f>
      </c>
      <c r="L18" s="36"/>
      <c r="M18" s="59"/>
      <c r="N18" s="59"/>
    </row>
    <row r="19" spans="1:14" ht="12.75">
      <c r="A19" s="59"/>
      <c r="B19" s="59" t="s">
        <v>121</v>
      </c>
      <c r="C19" s="59"/>
      <c r="D19" s="36"/>
      <c r="E19" s="36" t="s">
        <v>130</v>
      </c>
      <c r="F19" s="36">
        <f>IF(E19=Daten!B16,"2A",IF(E19=Daten!B17,"2B",IF(E19=Daten!B18,"2C",IF(E19=Daten!B19,"2D",""))))</f>
      </c>
      <c r="G19" s="36"/>
      <c r="H19" s="36"/>
      <c r="I19" s="36"/>
      <c r="J19" s="36"/>
      <c r="K19" s="36"/>
      <c r="L19" s="36"/>
      <c r="M19" s="59"/>
      <c r="N19" s="59"/>
    </row>
    <row r="20" spans="1:14" ht="12.75">
      <c r="A20" s="59"/>
      <c r="B20" s="59" t="s">
        <v>122</v>
      </c>
      <c r="C20" s="59"/>
      <c r="D20" s="36">
        <f>K20</f>
      </c>
      <c r="E20" s="36" t="s">
        <v>130</v>
      </c>
      <c r="F20" s="36">
        <f>IF(E20="",0,VALUE(IF(F19="2F",2*E20,E20)))</f>
        <v>0</v>
      </c>
      <c r="G20" s="36"/>
      <c r="H20" s="36"/>
      <c r="I20" s="36">
        <f>SUM(F20,F22)</f>
        <v>0</v>
      </c>
      <c r="J20" s="36">
        <f>ROUNDUP(I20/8,0)</f>
        <v>0</v>
      </c>
      <c r="K20" s="36">
        <f>IF(J20&gt;3,"2222",IF(J20&gt;2,"222",IF(J20&gt;1,"22",IF(J20&gt;0,"2",""))))</f>
      </c>
      <c r="L20" s="36"/>
      <c r="M20" s="59"/>
      <c r="N20" s="59"/>
    </row>
    <row r="21" spans="1:14" ht="12.75">
      <c r="A21" s="59"/>
      <c r="B21" s="59" t="s">
        <v>123</v>
      </c>
      <c r="C21" s="59"/>
      <c r="D21" s="36"/>
      <c r="E21" s="36" t="s">
        <v>130</v>
      </c>
      <c r="F21" s="36">
        <f>IF(E21=Daten!B20,"2E",IF(E21=Daten!B21,"2F",IF(E21=Daten!B22,"2G",IF(E21=Daten!B23,"2H",""))))</f>
      </c>
      <c r="G21" s="36"/>
      <c r="H21" s="36"/>
      <c r="I21" s="36"/>
      <c r="J21" s="36"/>
      <c r="K21" s="36"/>
      <c r="L21" s="36"/>
      <c r="M21" s="59"/>
      <c r="N21" s="59"/>
    </row>
    <row r="22" spans="1:14" ht="12.75">
      <c r="A22" s="59"/>
      <c r="B22" s="59" t="s">
        <v>124</v>
      </c>
      <c r="C22" s="59"/>
      <c r="D22" s="36"/>
      <c r="E22" s="36" t="s">
        <v>130</v>
      </c>
      <c r="F22" s="36">
        <f>IF(E22="",0,IF(F21="",0,VALUE(IF(F21="2F",2*E22,E22))))</f>
        <v>0</v>
      </c>
      <c r="G22" s="36"/>
      <c r="H22" s="36"/>
      <c r="I22" s="36"/>
      <c r="J22" s="36"/>
      <c r="K22" s="36"/>
      <c r="L22" s="36"/>
      <c r="M22" s="59"/>
      <c r="N22" s="59"/>
    </row>
    <row r="23" spans="1:14" ht="12.75">
      <c r="A23" s="59"/>
      <c r="B23" s="59" t="s">
        <v>125</v>
      </c>
      <c r="C23" s="59"/>
      <c r="D23" s="36"/>
      <c r="E23" s="36" t="s">
        <v>130</v>
      </c>
      <c r="F23" s="36">
        <f>IF(E23=Daten!B24,"8A",IF(E23=Daten!B25,"8B",""))</f>
      </c>
      <c r="G23" s="36"/>
      <c r="H23" s="36"/>
      <c r="I23" s="36"/>
      <c r="J23" s="36"/>
      <c r="K23" s="36"/>
      <c r="L23" s="36"/>
      <c r="M23" s="59"/>
      <c r="N23" s="59"/>
    </row>
    <row r="24" spans="1:14" ht="12.75">
      <c r="A24" s="59"/>
      <c r="B24" s="59" t="s">
        <v>126</v>
      </c>
      <c r="C24" s="59"/>
      <c r="D24" s="36">
        <f>K24</f>
      </c>
      <c r="E24" s="36" t="s">
        <v>130</v>
      </c>
      <c r="F24" s="36">
        <f>IF(E24="",0,IF(F23="8B",2*E24,E24))</f>
        <v>0</v>
      </c>
      <c r="G24" s="36"/>
      <c r="H24" s="36"/>
      <c r="I24" s="36"/>
      <c r="J24" s="36">
        <f>IF(F24="",0,ROUNDUP(F24/8,0))</f>
        <v>0</v>
      </c>
      <c r="K24" s="36">
        <f>IF(J24&gt;3,"8888",IF(J24&gt;2,"888",IF(J24&gt;1,"88",IF(J24&gt;0,"8",""))))</f>
      </c>
      <c r="L24" s="36"/>
      <c r="M24" s="59"/>
      <c r="N24" s="59"/>
    </row>
    <row r="25" spans="1:14" ht="12.75">
      <c r="A25" s="59"/>
      <c r="B25" s="59"/>
      <c r="C25" s="59"/>
      <c r="D25" s="36"/>
      <c r="E25" s="36"/>
      <c r="F25" s="36"/>
      <c r="G25" s="36"/>
      <c r="H25" s="36"/>
      <c r="I25" s="36"/>
      <c r="J25" s="36"/>
      <c r="K25" s="36"/>
      <c r="L25" s="36"/>
      <c r="M25" s="59"/>
      <c r="N25" s="59"/>
    </row>
    <row r="26" spans="1:14" ht="12.75">
      <c r="A26" s="59"/>
      <c r="B26" s="59"/>
      <c r="C26" s="59"/>
      <c r="D26" s="90" t="str">
        <f>CONCATENATE(D4,D5," ",L7,L8,L9,L10,L11,L12,L13,L14,L15,L16,L17," ",D6)</f>
        <v>gesis RAN  RM  </v>
      </c>
      <c r="E26" s="90"/>
      <c r="F26" s="90"/>
      <c r="G26" s="90"/>
      <c r="H26" s="90"/>
      <c r="I26" s="90"/>
      <c r="J26" s="90"/>
      <c r="K26" s="90"/>
      <c r="L26" s="36"/>
      <c r="M26" s="59"/>
      <c r="N26" s="59"/>
    </row>
    <row r="27" spans="1:14" ht="12.75">
      <c r="A27" s="59"/>
      <c r="B27" s="59"/>
      <c r="C27" s="59"/>
      <c r="D27" s="36"/>
      <c r="E27" s="36"/>
      <c r="F27" s="36"/>
      <c r="G27" s="36"/>
      <c r="H27" s="36"/>
      <c r="I27" s="36"/>
      <c r="J27" s="36"/>
      <c r="K27" s="36"/>
      <c r="L27" s="36"/>
      <c r="M27" s="59"/>
      <c r="N27" s="59"/>
    </row>
    <row r="28" spans="1:14" ht="12.75">
      <c r="A28" s="59"/>
      <c r="B28" s="59"/>
      <c r="C28" s="59"/>
      <c r="D28" s="36"/>
      <c r="E28" s="36">
        <f>LEN(D26)</f>
        <v>15</v>
      </c>
      <c r="F28" s="36"/>
      <c r="G28" s="36"/>
      <c r="H28" s="36"/>
      <c r="I28" s="36"/>
      <c r="J28" s="36"/>
      <c r="K28" s="36"/>
      <c r="L28" s="36"/>
      <c r="M28" s="59"/>
      <c r="N28" s="59"/>
    </row>
    <row r="29" spans="1:14" ht="12.75">
      <c r="A29" s="59"/>
      <c r="B29" s="59"/>
      <c r="C29" s="59"/>
      <c r="D29" s="36"/>
      <c r="E29" s="36"/>
      <c r="F29" s="36"/>
      <c r="G29" s="36"/>
      <c r="H29" s="36"/>
      <c r="I29" s="36"/>
      <c r="J29" s="36"/>
      <c r="K29" s="36"/>
      <c r="L29" s="36"/>
      <c r="M29" s="59"/>
      <c r="N29" s="59"/>
    </row>
    <row r="30" spans="1:14" ht="12.75">
      <c r="A30" s="59"/>
      <c r="B30" s="59"/>
      <c r="C30" s="59"/>
      <c r="D30" s="36"/>
      <c r="E30" s="36"/>
      <c r="F30" s="36"/>
      <c r="G30" s="36"/>
      <c r="H30" s="36"/>
      <c r="I30" s="36"/>
      <c r="J30" s="36"/>
      <c r="K30" s="36"/>
      <c r="L30" s="36"/>
      <c r="M30" s="59"/>
      <c r="N30" s="59"/>
    </row>
    <row r="31" spans="1:14" ht="12.75">
      <c r="A31" s="59"/>
      <c r="B31" s="59"/>
      <c r="C31" s="59"/>
      <c r="D31" s="36"/>
      <c r="E31" s="36"/>
      <c r="F31" s="36"/>
      <c r="G31" s="36"/>
      <c r="H31" s="36"/>
      <c r="I31" s="36"/>
      <c r="J31" s="36"/>
      <c r="K31" s="36"/>
      <c r="L31" s="36"/>
      <c r="M31" s="59"/>
      <c r="N31" s="59"/>
    </row>
    <row r="32" spans="1:14" ht="12.75">
      <c r="A32" s="59"/>
      <c r="B32" s="59"/>
      <c r="C32" s="59"/>
      <c r="D32" s="36"/>
      <c r="E32" s="36"/>
      <c r="F32" s="36"/>
      <c r="G32" s="36"/>
      <c r="H32" s="36"/>
      <c r="I32" s="36"/>
      <c r="J32" s="36"/>
      <c r="K32" s="36"/>
      <c r="L32" s="36"/>
      <c r="M32" s="59"/>
      <c r="N32" s="59"/>
    </row>
    <row r="33" spans="1:14" ht="12.75">
      <c r="A33" s="59"/>
      <c r="B33" s="59"/>
      <c r="C33" s="59"/>
      <c r="D33" s="36"/>
      <c r="E33" s="36"/>
      <c r="F33" s="36"/>
      <c r="G33" s="36"/>
      <c r="H33" s="36"/>
      <c r="I33" s="36"/>
      <c r="J33" s="36"/>
      <c r="K33" s="36"/>
      <c r="L33" s="36"/>
      <c r="M33" s="59"/>
      <c r="N33" s="59"/>
    </row>
    <row r="34" spans="1:14" ht="12.75">
      <c r="A34" s="59"/>
      <c r="B34" s="59"/>
      <c r="C34" s="59"/>
      <c r="D34" s="36"/>
      <c r="E34" s="36"/>
      <c r="F34" s="36"/>
      <c r="G34" s="36"/>
      <c r="H34" s="36"/>
      <c r="I34" s="36"/>
      <c r="J34" s="36"/>
      <c r="K34" s="36"/>
      <c r="L34" s="36"/>
      <c r="M34" s="59"/>
      <c r="N34" s="59"/>
    </row>
    <row r="35" spans="1:14" ht="12.75">
      <c r="A35" s="59"/>
      <c r="B35" s="59"/>
      <c r="C35" s="59"/>
      <c r="D35" s="36"/>
      <c r="E35" s="36"/>
      <c r="F35" s="36"/>
      <c r="G35" s="36"/>
      <c r="H35" s="36"/>
      <c r="I35" s="36"/>
      <c r="J35" s="36"/>
      <c r="K35" s="36"/>
      <c r="L35" s="36"/>
      <c r="M35" s="59"/>
      <c r="N35" s="59"/>
    </row>
  </sheetData>
  <sheetProtection selectLockedCells="1"/>
  <mergeCells count="2">
    <mergeCell ref="D26:K26"/>
    <mergeCell ref="E2:L2"/>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dimension ref="B2:D11"/>
  <sheetViews>
    <sheetView zoomScalePageLayoutView="0" workbookViewId="0" topLeftCell="A1">
      <selection activeCell="C5" sqref="C5"/>
    </sheetView>
  </sheetViews>
  <sheetFormatPr defaultColWidth="11.421875" defaultRowHeight="12.75"/>
  <cols>
    <col min="1" max="1" width="1.421875" style="0" customWidth="1"/>
    <col min="2" max="2" width="18.421875" style="0" bestFit="1" customWidth="1"/>
    <col min="3" max="3" width="5.28125" style="0" bestFit="1" customWidth="1"/>
    <col min="4" max="4" width="7.8515625" style="0" bestFit="1" customWidth="1"/>
  </cols>
  <sheetData>
    <row r="1" ht="7.5" customHeight="1"/>
    <row r="2" spans="2:4" ht="12.75">
      <c r="B2" t="s">
        <v>14</v>
      </c>
      <c r="C2" t="s">
        <v>12</v>
      </c>
      <c r="D2" t="s">
        <v>13</v>
      </c>
    </row>
    <row r="4" spans="2:4" ht="12.75">
      <c r="B4" t="s">
        <v>10</v>
      </c>
      <c r="C4">
        <f>IF(D4=B4,1,IF(D4=B5,2,IF(D4=B6,3,IF(D4=B7,4,IF(D4=B8,5,IF(D4=B9,6,IF(D4=B10,7,8)))))))</f>
        <v>1</v>
      </c>
      <c r="D4" t="s">
        <v>10</v>
      </c>
    </row>
    <row r="5" ht="12.75">
      <c r="B5" t="s">
        <v>11</v>
      </c>
    </row>
    <row r="6" ht="12.75">
      <c r="B6" t="s">
        <v>25</v>
      </c>
    </row>
    <row r="7" ht="12.75">
      <c r="B7" t="s">
        <v>16</v>
      </c>
    </row>
    <row r="8" ht="12.75">
      <c r="B8" t="s">
        <v>17</v>
      </c>
    </row>
    <row r="9" ht="12.75">
      <c r="B9" t="s">
        <v>18</v>
      </c>
    </row>
    <row r="10" ht="12.75">
      <c r="B10" t="s">
        <v>26</v>
      </c>
    </row>
    <row r="11" ht="12.75">
      <c r="B11" t="s">
        <v>27</v>
      </c>
    </row>
  </sheetData>
  <sheetProtection/>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5"/>
  <dimension ref="B2:K50"/>
  <sheetViews>
    <sheetView zoomScalePageLayoutView="0" workbookViewId="0" topLeftCell="A1">
      <pane xSplit="3" ySplit="2" topLeftCell="E3" activePane="bottomRight" state="frozen"/>
      <selection pane="topLeft" activeCell="A1" sqref="A1"/>
      <selection pane="topRight" activeCell="D1" sqref="D1"/>
      <selection pane="bottomLeft" activeCell="A3" sqref="A3"/>
      <selection pane="bottomRight" activeCell="E16" sqref="E16"/>
    </sheetView>
  </sheetViews>
  <sheetFormatPr defaultColWidth="11.421875" defaultRowHeight="12.75"/>
  <cols>
    <col min="1" max="1" width="1.421875" style="26" customWidth="1"/>
    <col min="2" max="2" width="85.7109375" style="26" customWidth="1"/>
    <col min="3" max="3" width="1.421875" style="26" customWidth="1"/>
    <col min="4" max="4" width="85.7109375" style="26" bestFit="1" customWidth="1"/>
    <col min="5" max="5" width="81.140625" style="26" customWidth="1"/>
    <col min="6" max="6" width="85.7109375" style="26" customWidth="1"/>
    <col min="7" max="7" width="85.7109375" style="26" bestFit="1" customWidth="1"/>
    <col min="8" max="8" width="81.8515625" style="26" bestFit="1" customWidth="1"/>
    <col min="9" max="9" width="91.57421875" style="26" bestFit="1" customWidth="1"/>
    <col min="10" max="11" width="85.7109375" style="26" customWidth="1"/>
    <col min="12" max="16384" width="11.421875" style="26" customWidth="1"/>
  </cols>
  <sheetData>
    <row r="1" ht="7.5" customHeight="1"/>
    <row r="2" spans="2:11" ht="12.75">
      <c r="B2" s="27" t="s">
        <v>15</v>
      </c>
      <c r="C2" s="27"/>
      <c r="D2" s="27" t="s">
        <v>10</v>
      </c>
      <c r="E2" s="27" t="s">
        <v>11</v>
      </c>
      <c r="F2" s="27" t="s">
        <v>25</v>
      </c>
      <c r="G2" s="27" t="s">
        <v>16</v>
      </c>
      <c r="H2" s="27" t="s">
        <v>17</v>
      </c>
      <c r="I2" s="27" t="s">
        <v>18</v>
      </c>
      <c r="J2" s="27" t="s">
        <v>26</v>
      </c>
      <c r="K2" s="27" t="s">
        <v>27</v>
      </c>
    </row>
    <row r="3" ht="7.5" customHeight="1"/>
    <row r="4" spans="2:11" ht="12.75">
      <c r="B4" s="26" t="str">
        <f>IF(Sprache!$C$4=1,Translation!D4,IF(Sprache!$C$4=2,Translation!E4,IF(Sprache!$C$4=3,Translation!F4,IF(Sprache!$C$4=4,Translation!G4,IF(Sprache!$C$4=5,Translation!H4,IF(Sprache!$C$4=6,Translation!I4,IF(Sprache!$C$4=7,Translation!J4,IF(Sprache!$C$4=8,Translation!K4,Translation!D4))))))))</f>
        <v>Konfigurator gesis RAN KNX RM</v>
      </c>
      <c r="D4" s="26" t="s">
        <v>214</v>
      </c>
      <c r="E4" s="26" t="s">
        <v>215</v>
      </c>
      <c r="F4" s="49" t="s">
        <v>213</v>
      </c>
      <c r="G4" s="40"/>
      <c r="H4" s="40"/>
      <c r="I4" s="40"/>
      <c r="J4" s="49"/>
      <c r="K4" s="40"/>
    </row>
    <row r="5" spans="2:11" ht="12.75">
      <c r="B5" s="26" t="str">
        <f>IF(Sprache!$C$4=1,Translation!D5,IF(Sprache!$C$4=2,Translation!E5,IF(Sprache!$C$4=3,Translation!F5,IF(Sprache!$C$4=4,Translation!G5,IF(Sprache!$C$4=5,Translation!H5,IF(Sprache!$C$4=6,Translation!I5,IF(Sprache!$C$4=7,Translation!J5,IF(Sprache!$C$4=8,Translation!K5,Translation!D5))))))))</f>
        <v>Der passende Rangierverteiler für Ihr smart Installation-Projekt</v>
      </c>
      <c r="D5" s="26" t="s">
        <v>67</v>
      </c>
      <c r="E5" s="26" t="s">
        <v>133</v>
      </c>
      <c r="F5" s="49" t="s">
        <v>169</v>
      </c>
      <c r="G5" s="40"/>
      <c r="H5" s="40"/>
      <c r="I5" s="40"/>
      <c r="J5" s="49"/>
      <c r="K5" s="40"/>
    </row>
    <row r="6" spans="2:11" ht="12.75">
      <c r="B6" s="26" t="str">
        <f>IF(Sprache!$C$4=1,Translation!D6,IF(Sprache!$C$4=2,Translation!E6,IF(Sprache!$C$4=3,Translation!F6,IF(Sprache!$C$4=4,Translation!G6,IF(Sprache!$C$4=5,Translation!H6,IF(Sprache!$C$4=6,Translation!I6,IF(Sprache!$C$4=7,Translation!J6,IF(Sprache!$C$4=8,Translation!K6,Translation!D6))))))))</f>
        <v>Dezentrale, steckbare gesis RAN bieten Lösungen für eine nachhaltige Elektroinstallation</v>
      </c>
      <c r="D6" s="26" t="s">
        <v>134</v>
      </c>
      <c r="E6" s="26" t="s">
        <v>135</v>
      </c>
      <c r="F6" s="49" t="s">
        <v>212</v>
      </c>
      <c r="G6" s="40"/>
      <c r="H6" s="40"/>
      <c r="I6" s="40"/>
      <c r="J6" s="49"/>
      <c r="K6" s="40"/>
    </row>
    <row r="7" spans="2:11" ht="12.75">
      <c r="B7" s="26" t="str">
        <f>IF(Sprache!$C$4=1,Translation!D7,IF(Sprache!$C$4=2,Translation!E7,IF(Sprache!$C$4=3,Translation!F7,IF(Sprache!$C$4=4,Translation!G7,IF(Sprache!$C$4=5,Translation!H7,IF(Sprache!$C$4=6,Translation!I7,IF(Sprache!$C$4=7,Translation!J7,IF(Sprache!$C$4=8,Translation!K7,Translation!D7))))))))</f>
        <v>Funktionsbeschreibung</v>
      </c>
      <c r="D7" s="26" t="s">
        <v>68</v>
      </c>
      <c r="E7" s="26" t="s">
        <v>136</v>
      </c>
      <c r="F7" s="49" t="s">
        <v>170</v>
      </c>
      <c r="G7" s="40"/>
      <c r="H7" s="40"/>
      <c r="I7" s="40"/>
      <c r="J7" s="49"/>
      <c r="K7" s="40"/>
    </row>
    <row r="8" spans="2:11" ht="12.75">
      <c r="B8" s="26" t="str">
        <f>IF(Sprache!$C$4=1,Translation!D8,IF(Sprache!$C$4=2,Translation!E8,IF(Sprache!$C$4=3,Translation!F8,IF(Sprache!$C$4=4,Translation!G8,IF(Sprache!$C$4=5,Translation!H8,IF(Sprache!$C$4=6,Translation!I8,IF(Sprache!$C$4=7,Translation!J8,IF(Sprache!$C$4=8,Translation!K8,Translation!D8))))))))</f>
        <v>Bussystem</v>
      </c>
      <c r="D8" s="26" t="s">
        <v>71</v>
      </c>
      <c r="E8" s="26" t="s">
        <v>137</v>
      </c>
      <c r="F8" s="49" t="s">
        <v>171</v>
      </c>
      <c r="G8" s="40"/>
      <c r="H8" s="40"/>
      <c r="I8" s="40"/>
      <c r="J8" s="49"/>
      <c r="K8" s="40"/>
    </row>
    <row r="9" spans="2:11" ht="12.75">
      <c r="B9" s="26" t="str">
        <f>IF(Sprache!$C$4=1,Translation!D9,IF(Sprache!$C$4=2,Translation!E9,IF(Sprache!$C$4=3,Translation!F9,IF(Sprache!$C$4=4,Translation!G9,IF(Sprache!$C$4=5,Translation!H9,IF(Sprache!$C$4=6,Translation!I9,IF(Sprache!$C$4=7,Translation!J9,IF(Sprache!$C$4=8,Translation!K9,Translation!D9))))))))</f>
        <v>Versorgungsspannung</v>
      </c>
      <c r="D9" s="26" t="s">
        <v>75</v>
      </c>
      <c r="E9" s="26" t="s">
        <v>138</v>
      </c>
      <c r="F9" s="49" t="s">
        <v>172</v>
      </c>
      <c r="G9" s="40"/>
      <c r="H9" s="40"/>
      <c r="I9" s="40"/>
      <c r="J9" s="49"/>
      <c r="K9" s="40"/>
    </row>
    <row r="10" spans="2:11" ht="12.75">
      <c r="B10" s="26" t="str">
        <f>IF(Sprache!$C$4=1,Translation!D10,IF(Sprache!$C$4=2,Translation!E10,IF(Sprache!$C$4=3,Translation!F10,IF(Sprache!$C$4=4,Translation!G10,IF(Sprache!$C$4=5,Translation!H10,IF(Sprache!$C$4=6,Translation!I10,IF(Sprache!$C$4=7,Translation!J10,IF(Sprache!$C$4=8,Translation!K10,Translation!D10))))))))</f>
        <v>Beleuchtungssystem I</v>
      </c>
      <c r="D10" s="26" t="s">
        <v>78</v>
      </c>
      <c r="E10" s="26" t="s">
        <v>139</v>
      </c>
      <c r="F10" s="49" t="s">
        <v>173</v>
      </c>
      <c r="G10" s="40"/>
      <c r="H10" s="40"/>
      <c r="I10" s="40"/>
      <c r="J10" s="49"/>
      <c r="K10" s="40"/>
    </row>
    <row r="11" spans="2:11" ht="12.75">
      <c r="B11" s="26" t="str">
        <f>IF(Sprache!$C$4=1,Translation!D11,IF(Sprache!$C$4=2,Translation!E11,IF(Sprache!$C$4=3,Translation!F11,IF(Sprache!$C$4=4,Translation!G11,IF(Sprache!$C$4=5,Translation!H11,IF(Sprache!$C$4=6,Translation!I11,IF(Sprache!$C$4=7,Translation!J11,IF(Sprache!$C$4=8,Translation!K11,Translation!D11))))))))</f>
        <v>Beleuchtungssystem II</v>
      </c>
      <c r="D11" s="26" t="s">
        <v>79</v>
      </c>
      <c r="E11" s="26" t="s">
        <v>140</v>
      </c>
      <c r="F11" s="49" t="s">
        <v>174</v>
      </c>
      <c r="G11" s="40"/>
      <c r="H11" s="40"/>
      <c r="I11" s="40"/>
      <c r="J11" s="49"/>
      <c r="K11" s="40"/>
    </row>
    <row r="12" spans="2:11" ht="12.75">
      <c r="B12" s="26" t="str">
        <f>IF(Sprache!$C$4=1,Translation!D12,IF(Sprache!$C$4=2,Translation!E12,IF(Sprache!$C$4=3,Translation!F12,IF(Sprache!$C$4=4,Translation!G12,IF(Sprache!$C$4=5,Translation!H12,IF(Sprache!$C$4=6,Translation!I12,IF(Sprache!$C$4=7,Translation!J12,IF(Sprache!$C$4=8,Translation!K12,Translation!D12))))))))</f>
        <v>Sonnenschutz I</v>
      </c>
      <c r="D12" s="26" t="s">
        <v>85</v>
      </c>
      <c r="E12" s="26" t="s">
        <v>141</v>
      </c>
      <c r="F12" s="49" t="s">
        <v>175</v>
      </c>
      <c r="G12" s="40"/>
      <c r="H12" s="40"/>
      <c r="I12" s="40"/>
      <c r="J12" s="49"/>
      <c r="K12" s="40"/>
    </row>
    <row r="13" spans="2:11" ht="12.75">
      <c r="B13" s="26" t="str">
        <f>IF(Sprache!$C$4=1,Translation!D13,IF(Sprache!$C$4=2,Translation!E13,IF(Sprache!$C$4=3,Translation!F13,IF(Sprache!$C$4=4,Translation!G13,IF(Sprache!$C$4=5,Translation!H13,IF(Sprache!$C$4=6,Translation!I13,IF(Sprache!$C$4=7,Translation!J13,IF(Sprache!$C$4=8,Translation!K13,Translation!D13))))))))</f>
        <v>Sonnenschutz II</v>
      </c>
      <c r="D13" s="26" t="s">
        <v>86</v>
      </c>
      <c r="E13" s="26" t="s">
        <v>142</v>
      </c>
      <c r="F13" s="49" t="s">
        <v>176</v>
      </c>
      <c r="G13" s="40"/>
      <c r="H13" s="40"/>
      <c r="I13" s="40"/>
      <c r="J13" s="49"/>
      <c r="K13" s="40"/>
    </row>
    <row r="14" spans="2:11" ht="12.75">
      <c r="B14" s="26" t="str">
        <f>IF(Sprache!$C$4=1,Translation!D14,IF(Sprache!$C$4=2,Translation!E14,IF(Sprache!$C$4=3,Translation!F14,IF(Sprache!$C$4=4,Translation!G14,IF(Sprache!$C$4=5,Translation!H14,IF(Sprache!$C$4=6,Translation!I14,IF(Sprache!$C$4=7,Translation!J14,IF(Sprache!$C$4=8,Translation!K14,Translation!D14))))))))</f>
        <v>Fensterantriebe</v>
      </c>
      <c r="D14" s="26" t="s">
        <v>80</v>
      </c>
      <c r="E14" s="26" t="s">
        <v>143</v>
      </c>
      <c r="F14" s="49" t="s">
        <v>177</v>
      </c>
      <c r="G14" s="40"/>
      <c r="H14" s="40"/>
      <c r="I14" s="40"/>
      <c r="J14" s="49"/>
      <c r="K14" s="40"/>
    </row>
    <row r="15" spans="2:11" ht="12.75">
      <c r="B15" s="26" t="str">
        <f>IF(Sprache!$C$4=1,Translation!D15,IF(Sprache!$C$4=2,Translation!E15,IF(Sprache!$C$4=3,Translation!F15,IF(Sprache!$C$4=4,Translation!G15,IF(Sprache!$C$4=5,Translation!H15,IF(Sprache!$C$4=6,Translation!I15,IF(Sprache!$C$4=7,Translation!J15,IF(Sprache!$C$4=8,Translation!K15,Translation!D15))))))))</f>
        <v>Heizung/Kühlung</v>
      </c>
      <c r="D15" s="26" t="s">
        <v>81</v>
      </c>
      <c r="E15" s="26" t="s">
        <v>144</v>
      </c>
      <c r="F15" s="49" t="s">
        <v>178</v>
      </c>
      <c r="G15" s="40"/>
      <c r="H15" s="40"/>
      <c r="I15" s="40"/>
      <c r="J15" s="49"/>
      <c r="K15" s="40"/>
    </row>
    <row r="16" spans="2:11" ht="12.75">
      <c r="B16" s="26" t="str">
        <f>IF(Sprache!$C$4=1,Translation!D16,IF(Sprache!$C$4=2,Translation!E16,IF(Sprache!$C$4=3,Translation!F16,IF(Sprache!$C$4=4,Translation!G16,IF(Sprache!$C$4=5,Translation!H16,IF(Sprache!$C$4=6,Translation!I16,IF(Sprache!$C$4=7,Translation!J16,IF(Sprache!$C$4=8,Translation!K16,Translation!D16))))))))</f>
        <v>Binär-Sensoreingänge</v>
      </c>
      <c r="D16" s="26" t="s">
        <v>83</v>
      </c>
      <c r="E16" s="26" t="s">
        <v>145</v>
      </c>
      <c r="F16" s="49" t="s">
        <v>179</v>
      </c>
      <c r="G16" s="40"/>
      <c r="H16" s="40"/>
      <c r="I16" s="40"/>
      <c r="J16" s="49"/>
      <c r="K16" s="40"/>
    </row>
    <row r="17" spans="2:11" ht="12.75">
      <c r="B17" s="26" t="str">
        <f>IF(Sprache!$C$4=1,Translation!D17,IF(Sprache!$C$4=2,Translation!E17,IF(Sprache!$C$4=3,Translation!F17,IF(Sprache!$C$4=4,Translation!G17,IF(Sprache!$C$4=5,Translation!H17,IF(Sprache!$C$4=6,Translation!I17,IF(Sprache!$C$4=7,Translation!J17,IF(Sprache!$C$4=8,Translation!K17,Translation!D17))))))))</f>
        <v>Binär-Tastereingänge</v>
      </c>
      <c r="D17" s="26" t="s">
        <v>82</v>
      </c>
      <c r="E17" s="26" t="s">
        <v>146</v>
      </c>
      <c r="F17" s="49" t="s">
        <v>180</v>
      </c>
      <c r="G17" s="40"/>
      <c r="H17" s="40"/>
      <c r="I17" s="40"/>
      <c r="J17" s="49"/>
      <c r="K17" s="40"/>
    </row>
    <row r="18" spans="2:11" ht="12.75">
      <c r="B18" s="26" t="str">
        <f>IF(Sprache!$C$4=1,Translation!D18,IF(Sprache!$C$4=2,Translation!E18,IF(Sprache!$C$4=3,Translation!F18,IF(Sprache!$C$4=4,Translation!G18,IF(Sprache!$C$4=5,Translation!H18,IF(Sprache!$C$4=6,Translation!I18,IF(Sprache!$C$4=7,Translation!J18,IF(Sprache!$C$4=8,Translation!K18,Translation!D18))))))))</f>
        <v>Binär-Funkeingänge</v>
      </c>
      <c r="D18" s="26" t="s">
        <v>84</v>
      </c>
      <c r="E18" s="26" t="s">
        <v>147</v>
      </c>
      <c r="F18" s="49" t="s">
        <v>181</v>
      </c>
      <c r="G18" s="40"/>
      <c r="H18" s="40"/>
      <c r="I18" s="40"/>
      <c r="J18" s="49"/>
      <c r="K18" s="40"/>
    </row>
    <row r="19" spans="2:11" ht="12.75">
      <c r="B19" s="26" t="str">
        <f>IF(Sprache!$C$4=1,Translation!D19,IF(Sprache!$C$4=2,Translation!E19,IF(Sprache!$C$4=3,Translation!F19,IF(Sprache!$C$4=4,Translation!G19,IF(Sprache!$C$4=5,Translation!H19,IF(Sprache!$C$4=6,Translation!I19,IF(Sprache!$C$4=7,Translation!J19,IF(Sprache!$C$4=8,Translation!K19,Translation!D19))))))))</f>
        <v>direkt geschaltet</v>
      </c>
      <c r="D19" s="26" t="s">
        <v>87</v>
      </c>
      <c r="E19" s="26" t="s">
        <v>148</v>
      </c>
      <c r="F19" s="49" t="s">
        <v>182</v>
      </c>
      <c r="G19" s="40"/>
      <c r="H19" s="40"/>
      <c r="I19" s="40"/>
      <c r="J19" s="49"/>
      <c r="K19" s="40"/>
    </row>
    <row r="20" spans="2:11" ht="12.75">
      <c r="B20" s="26" t="str">
        <f>IF(Sprache!$C$4=1,Translation!D20,IF(Sprache!$C$4=2,Translation!E20,IF(Sprache!$C$4=3,Translation!F20,IF(Sprache!$C$4=4,Translation!G20,IF(Sprache!$C$4=5,Translation!H20,IF(Sprache!$C$4=6,Translation!I20,IF(Sprache!$C$4=7,Translation!J20,IF(Sprache!$C$4=8,Translation!K20,Translation!D20))))))))</f>
        <v>direkt/indirekt geschaltet</v>
      </c>
      <c r="D20" s="26" t="s">
        <v>88</v>
      </c>
      <c r="E20" s="26" t="s">
        <v>149</v>
      </c>
      <c r="F20" s="49" t="s">
        <v>183</v>
      </c>
      <c r="G20" s="40"/>
      <c r="H20" s="40"/>
      <c r="I20" s="40"/>
      <c r="J20" s="49"/>
      <c r="K20" s="40"/>
    </row>
    <row r="21" spans="2:11" ht="12.75">
      <c r="B21" s="26" t="str">
        <f>IF(Sprache!$C$4=1,Translation!D21,IF(Sprache!$C$4=2,Translation!E21,IF(Sprache!$C$4=3,Translation!F21,IF(Sprache!$C$4=4,Translation!G21,IF(Sprache!$C$4=5,Translation!H21,IF(Sprache!$C$4=6,Translation!I21,IF(Sprache!$C$4=7,Translation!J21,IF(Sprache!$C$4=8,Translation!K21,Translation!D21))))))))</f>
        <v>gedimmt (DALI)</v>
      </c>
      <c r="D21" s="26" t="s">
        <v>89</v>
      </c>
      <c r="E21" s="26" t="s">
        <v>150</v>
      </c>
      <c r="F21" s="49" t="s">
        <v>184</v>
      </c>
      <c r="G21" s="40"/>
      <c r="H21" s="40"/>
      <c r="I21" s="40"/>
      <c r="J21" s="49"/>
      <c r="K21" s="40"/>
    </row>
    <row r="22" spans="2:11" ht="12.75">
      <c r="B22" s="26" t="str">
        <f>IF(Sprache!$C$4=1,Translation!D22,IF(Sprache!$C$4=2,Translation!E22,IF(Sprache!$C$4=3,Translation!F22,IF(Sprache!$C$4=4,Translation!G22,IF(Sprache!$C$4=5,Translation!H22,IF(Sprache!$C$4=6,Translation!I22,IF(Sprache!$C$4=7,Translation!J22,IF(Sprache!$C$4=8,Translation!K22,Translation!D22))))))))</f>
        <v>gedimmt (1-10V)</v>
      </c>
      <c r="D22" s="26" t="s">
        <v>91</v>
      </c>
      <c r="E22" s="26" t="s">
        <v>151</v>
      </c>
      <c r="F22" s="49" t="s">
        <v>185</v>
      </c>
      <c r="G22" s="40"/>
      <c r="H22" s="40"/>
      <c r="I22" s="40"/>
      <c r="J22" s="49"/>
      <c r="K22" s="40"/>
    </row>
    <row r="23" spans="2:11" ht="12.75">
      <c r="B23" s="26" t="str">
        <f>IF(Sprache!$C$4=1,Translation!D23,IF(Sprache!$C$4=2,Translation!E23,IF(Sprache!$C$4=3,Translation!F23,IF(Sprache!$C$4=4,Translation!G23,IF(Sprache!$C$4=5,Translation!H23,IF(Sprache!$C$4=6,Translation!I23,IF(Sprache!$C$4=7,Translation!J23,IF(Sprache!$C$4=8,Translation!K23,Translation!D23))))))))</f>
        <v>gedimmt (universal)</v>
      </c>
      <c r="D23" s="26" t="s">
        <v>90</v>
      </c>
      <c r="E23" s="26" t="s">
        <v>152</v>
      </c>
      <c r="F23" s="49" t="s">
        <v>186</v>
      </c>
      <c r="G23" s="40"/>
      <c r="H23" s="40"/>
      <c r="I23" s="40"/>
      <c r="J23" s="49"/>
      <c r="K23" s="40"/>
    </row>
    <row r="24" spans="2:11" ht="12.75">
      <c r="B24" s="26" t="str">
        <f>IF(Sprache!$C$4=1,Translation!D24,IF(Sprache!$C$4=2,Translation!E24,IF(Sprache!$C$4=3,Translation!F24,IF(Sprache!$C$4=4,Translation!G24,IF(Sprache!$C$4=5,Translation!H24,IF(Sprache!$C$4=6,Translation!I24,IF(Sprache!$C$4=7,Translation!J24,IF(Sprache!$C$4=8,Translation!K24,Translation!D24))))))))</f>
        <v>Typ</v>
      </c>
      <c r="D24" s="26" t="s">
        <v>92</v>
      </c>
      <c r="E24" s="26" t="s">
        <v>153</v>
      </c>
      <c r="F24" s="49" t="s">
        <v>153</v>
      </c>
      <c r="G24" s="40"/>
      <c r="H24" s="40"/>
      <c r="I24" s="40"/>
      <c r="J24" s="49"/>
      <c r="K24" s="40"/>
    </row>
    <row r="25" spans="2:11" ht="12.75">
      <c r="B25" s="26" t="str">
        <f>IF(Sprache!$C$4=1,Translation!D25,IF(Sprache!$C$4=2,Translation!E25,IF(Sprache!$C$4=3,Translation!F25,IF(Sprache!$C$4=4,Translation!G25,IF(Sprache!$C$4=5,Translation!H25,IF(Sprache!$C$4=6,Translation!I25,IF(Sprache!$C$4=7,Translation!J25,IF(Sprache!$C$4=8,Translation!K25,Translation!D25))))))))</f>
        <v>Anzahl Gruppen</v>
      </c>
      <c r="D25" s="26" t="s">
        <v>97</v>
      </c>
      <c r="E25" s="26" t="s">
        <v>154</v>
      </c>
      <c r="F25" s="49" t="s">
        <v>187</v>
      </c>
      <c r="G25" s="40"/>
      <c r="H25" s="40"/>
      <c r="I25" s="40"/>
      <c r="J25" s="49"/>
      <c r="K25" s="40"/>
    </row>
    <row r="26" spans="2:11" ht="12.75">
      <c r="B26" s="26" t="str">
        <f>IF(Sprache!$C$4=1,Translation!D26,IF(Sprache!$C$4=2,Translation!E26,IF(Sprache!$C$4=3,Translation!F26,IF(Sprache!$C$4=4,Translation!G26,IF(Sprache!$C$4=5,Translation!H26,IF(Sprache!$C$4=6,Translation!I26,IF(Sprache!$C$4=7,Translation!J26,IF(Sprache!$C$4=8,Translation!K26,Translation!D26))))))))</f>
        <v>Anzahl Antriebe</v>
      </c>
      <c r="D26" s="26" t="s">
        <v>98</v>
      </c>
      <c r="E26" s="26" t="s">
        <v>155</v>
      </c>
      <c r="F26" s="49" t="s">
        <v>188</v>
      </c>
      <c r="G26" s="40"/>
      <c r="H26" s="40"/>
      <c r="I26" s="40"/>
      <c r="J26" s="49"/>
      <c r="K26" s="40"/>
    </row>
    <row r="27" spans="2:11" ht="12.75">
      <c r="B27" s="26" t="str">
        <f>IF(Sprache!$C$4=1,Translation!D27,IF(Sprache!$C$4=2,Translation!E27,IF(Sprache!$C$4=3,Translation!F27,IF(Sprache!$C$4=4,Translation!G27,IF(Sprache!$C$4=5,Translation!H27,IF(Sprache!$C$4=6,Translation!I27,IF(Sprache!$C$4=7,Translation!J27,IF(Sprache!$C$4=8,Translation!K27,Translation!D27))))))))</f>
        <v>Fensterkontakte</v>
      </c>
      <c r="D27" s="26" t="s">
        <v>103</v>
      </c>
      <c r="E27" s="26" t="s">
        <v>156</v>
      </c>
      <c r="F27" s="49" t="s">
        <v>189</v>
      </c>
      <c r="G27" s="40"/>
      <c r="H27" s="40"/>
      <c r="I27" s="40"/>
      <c r="J27" s="49"/>
      <c r="K27" s="40"/>
    </row>
    <row r="28" spans="2:11" ht="12.75">
      <c r="B28" s="26" t="str">
        <f>IF(Sprache!$C$4=1,Translation!D28,IF(Sprache!$C$4=2,Translation!E28,IF(Sprache!$C$4=3,Translation!F28,IF(Sprache!$C$4=4,Translation!G28,IF(Sprache!$C$4=5,Translation!H28,IF(Sprache!$C$4=6,Translation!I28,IF(Sprache!$C$4=7,Translation!J28,IF(Sprache!$C$4=8,Translation!K28,Translation!D28))))))))</f>
        <v>Rangierverteilertyp</v>
      </c>
      <c r="D28" s="26" t="s">
        <v>128</v>
      </c>
      <c r="E28" s="26" t="s">
        <v>157</v>
      </c>
      <c r="F28" s="63" t="s">
        <v>190</v>
      </c>
      <c r="G28" s="40"/>
      <c r="H28" s="40"/>
      <c r="I28" s="40"/>
      <c r="J28" s="49"/>
      <c r="K28" s="40"/>
    </row>
    <row r="29" spans="2:11" ht="12.75">
      <c r="B29" s="26" t="str">
        <f>IF(Sprache!$C$4=1,Translation!D29,IF(Sprache!$C$4=2,Translation!E29,IF(Sprache!$C$4=3,Translation!F29,IF(Sprache!$C$4=4,Translation!G29,IF(Sprache!$C$4=5,Translation!H29,IF(Sprache!$C$4=6,Translation!I29,IF(Sprache!$C$4=7,Translation!J29,IF(Sprache!$C$4=8,Translation!K29,Translation!D29))))))))</f>
        <v>Projektname:</v>
      </c>
      <c r="D29" s="26" t="s">
        <v>5</v>
      </c>
      <c r="E29" s="26" t="s">
        <v>20</v>
      </c>
      <c r="F29" s="49" t="s">
        <v>191</v>
      </c>
      <c r="G29" s="40"/>
      <c r="H29" s="40"/>
      <c r="I29" s="40"/>
      <c r="J29" s="49"/>
      <c r="K29" s="40"/>
    </row>
    <row r="30" spans="2:11" ht="12.75">
      <c r="B30" s="26" t="str">
        <f>IF(Sprache!$C$4=1,Translation!D30,IF(Sprache!$C$4=2,Translation!E30,IF(Sprache!$C$4=3,Translation!F30,IF(Sprache!$C$4=4,Translation!G30,IF(Sprache!$C$4=5,Translation!H30,IF(Sprache!$C$4=6,Translation!I30,IF(Sprache!$C$4=7,Translation!J30,IF(Sprache!$C$4=8,Translation!K30,Translation!D30))))))))</f>
        <v>Stückzahl/Wunschliefertermin:</v>
      </c>
      <c r="D30" s="26" t="s">
        <v>4</v>
      </c>
      <c r="E30" s="26" t="s">
        <v>46</v>
      </c>
      <c r="F30" s="49" t="s">
        <v>192</v>
      </c>
      <c r="G30" s="40"/>
      <c r="H30" s="40"/>
      <c r="I30" s="40"/>
      <c r="J30" s="49"/>
      <c r="K30" s="40"/>
    </row>
    <row r="31" spans="2:11" ht="12.75">
      <c r="B31" s="26" t="str">
        <f>IF(Sprache!$C$4=1,Translation!D31,IF(Sprache!$C$4=2,Translation!E31,IF(Sprache!$C$4=3,Translation!F31,IF(Sprache!$C$4=4,Translation!G31,IF(Sprache!$C$4=5,Translation!H31,IF(Sprache!$C$4=6,Translation!I31,IF(Sprache!$C$4=7,Translation!J31,IF(Sprache!$C$4=8,Translation!K31,Translation!D31))))))))</f>
        <v>Firma:</v>
      </c>
      <c r="D31" s="26" t="s">
        <v>0</v>
      </c>
      <c r="E31" s="26" t="s">
        <v>19</v>
      </c>
      <c r="F31" s="49" t="s">
        <v>0</v>
      </c>
      <c r="G31" s="40"/>
      <c r="H31" s="40"/>
      <c r="I31" s="40"/>
      <c r="J31" s="49"/>
      <c r="K31" s="40"/>
    </row>
    <row r="32" spans="2:11" ht="12.75">
      <c r="B32" s="26" t="str">
        <f>IF(Sprache!$C$4=1,Translation!D32,IF(Sprache!$C$4=2,Translation!E32,IF(Sprache!$C$4=3,Translation!F32,IF(Sprache!$C$4=4,Translation!G32,IF(Sprache!$C$4=5,Translation!H32,IF(Sprache!$C$4=6,Translation!I32,IF(Sprache!$C$4=7,Translation!J32,IF(Sprache!$C$4=8,Translation!K32,Translation!D32))))))))</f>
        <v>Ansprechpartner:</v>
      </c>
      <c r="D32" s="26" t="s">
        <v>23</v>
      </c>
      <c r="E32" s="26" t="s">
        <v>24</v>
      </c>
      <c r="F32" s="49" t="s">
        <v>193</v>
      </c>
      <c r="G32" s="40"/>
      <c r="H32" s="40"/>
      <c r="I32" s="40"/>
      <c r="J32" s="49"/>
      <c r="K32" s="40"/>
    </row>
    <row r="33" spans="2:11" ht="12.75">
      <c r="B33" s="26" t="str">
        <f>IF(Sprache!$C$4=1,Translation!D33,IF(Sprache!$C$4=2,Translation!E33,IF(Sprache!$C$4=3,Translation!F33,IF(Sprache!$C$4=4,Translation!G33,IF(Sprache!$C$4=5,Translation!H33,IF(Sprache!$C$4=6,Translation!I33,IF(Sprache!$C$4=7,Translation!J33,IF(Sprache!$C$4=8,Translation!K33,Translation!D33))))))))</f>
        <v>Straße/Hausnummer:</v>
      </c>
      <c r="D33" s="26" t="s">
        <v>1</v>
      </c>
      <c r="E33" s="26" t="s">
        <v>45</v>
      </c>
      <c r="F33" s="49" t="s">
        <v>194</v>
      </c>
      <c r="G33" s="40"/>
      <c r="H33" s="40"/>
      <c r="I33" s="40"/>
      <c r="J33" s="49"/>
      <c r="K33" s="40"/>
    </row>
    <row r="34" spans="2:11" ht="12.75">
      <c r="B34" s="26" t="str">
        <f>IF(Sprache!$C$4=1,Translation!D34,IF(Sprache!$C$4=2,Translation!E34,IF(Sprache!$C$4=3,Translation!F34,IF(Sprache!$C$4=4,Translation!G34,IF(Sprache!$C$4=5,Translation!H34,IF(Sprache!$C$4=6,Translation!I34,IF(Sprache!$C$4=7,Translation!J34,IF(Sprache!$C$4=8,Translation!K34,Translation!D34))))))))</f>
        <v>Postleitzahl/Ort:</v>
      </c>
      <c r="D34" s="26" t="s">
        <v>3</v>
      </c>
      <c r="E34" s="26" t="s">
        <v>44</v>
      </c>
      <c r="F34" s="49" t="s">
        <v>195</v>
      </c>
      <c r="G34" s="40"/>
      <c r="H34" s="40"/>
      <c r="I34" s="40"/>
      <c r="J34" s="49"/>
      <c r="K34" s="40"/>
    </row>
    <row r="35" spans="2:11" ht="12.75">
      <c r="B35" s="26" t="str">
        <f>IF(Sprache!$C$4=1,Translation!D35,IF(Sprache!$C$4=2,Translation!E35,IF(Sprache!$C$4=3,Translation!F35,IF(Sprache!$C$4=4,Translation!G35,IF(Sprache!$C$4=5,Translation!H35,IF(Sprache!$C$4=6,Translation!I35,IF(Sprache!$C$4=7,Translation!J35,IF(Sprache!$C$4=8,Translation!K35,Translation!D35))))))))</f>
        <v>Telefon/E-Mail:</v>
      </c>
      <c r="D35" s="26" t="s">
        <v>2</v>
      </c>
      <c r="E35" s="26" t="s">
        <v>47</v>
      </c>
      <c r="F35" s="49" t="s">
        <v>196</v>
      </c>
      <c r="G35" s="40"/>
      <c r="H35" s="40"/>
      <c r="I35" s="40"/>
      <c r="J35" s="49"/>
      <c r="K35" s="40"/>
    </row>
    <row r="36" spans="2:11" ht="12.75">
      <c r="B36" s="26" t="str">
        <f>IF(Sprache!$C$4=1,Translation!D36,IF(Sprache!$C$4=2,Translation!E36,IF(Sprache!$C$4=3,Translation!F36,IF(Sprache!$C$4=4,Translation!G36,IF(Sprache!$C$4=5,Translation!H36,IF(Sprache!$C$4=6,Translation!I36,IF(Sprache!$C$4=7,Translation!J36,IF(Sprache!$C$4=8,Translation!K36,Translation!D36))))))))</f>
        <v>Zusenden per Fax: +49 951 9326-996 oder per E-Mail (einfach anklicken)</v>
      </c>
      <c r="D36" s="26" t="s">
        <v>69</v>
      </c>
      <c r="E36" s="26" t="s">
        <v>132</v>
      </c>
      <c r="F36" s="49" t="s">
        <v>210</v>
      </c>
      <c r="G36" s="40"/>
      <c r="H36" s="40"/>
      <c r="I36" s="40"/>
      <c r="J36" s="49"/>
      <c r="K36" s="40"/>
    </row>
    <row r="37" spans="2:11" ht="12.75" customHeight="1">
      <c r="B37" s="26" t="str">
        <f>IF(Sprache!$C$4=1,Translation!D37,IF(Sprache!$C$4=2,Translation!E37,IF(Sprache!$C$4=3,Translation!F37,IF(Sprache!$C$4=4,Translation!G37,IF(Sprache!$C$4=5,Translation!H37,IF(Sprache!$C$4=6,Translation!I37,IF(Sprache!$C$4=7,Translation!J37,IF(Sprache!$C$4=8,Translation!K37,Translation!D37))))))))</f>
        <v>Mehr Informationen online, per E-Mail an bit.ts@wieland-electric.com, per Telefon: +49 951 9324-996</v>
      </c>
      <c r="D37" s="26" t="s">
        <v>70</v>
      </c>
      <c r="E37" s="26" t="s">
        <v>131</v>
      </c>
      <c r="F37" s="49" t="s">
        <v>211</v>
      </c>
      <c r="G37" s="40"/>
      <c r="H37" s="40"/>
      <c r="I37" s="50"/>
      <c r="J37" s="49"/>
      <c r="K37" s="40"/>
    </row>
    <row r="38" spans="2:11" ht="12.75">
      <c r="B38" s="26" t="str">
        <f>IF(Sprache!$C$4=1,Translation!D38,IF(Sprache!$C$4=2,Translation!E38,IF(Sprache!$C$4=3,Translation!F38,IF(Sprache!$C$4=4,Translation!G38,IF(Sprache!$C$4=5,Translation!H38,IF(Sprache!$C$4=6,Translation!I38,IF(Sprache!$C$4=7,Translation!J38,IF(Sprache!$C$4=8,Translation!K38,Translation!D38))))))))</f>
        <v>Neues Projekt</v>
      </c>
      <c r="D38" s="26" t="s">
        <v>21</v>
      </c>
      <c r="E38" s="26" t="s">
        <v>22</v>
      </c>
      <c r="F38" s="49" t="s">
        <v>197</v>
      </c>
      <c r="G38" s="40"/>
      <c r="H38" s="40"/>
      <c r="I38" s="40"/>
      <c r="J38" s="49"/>
      <c r="K38" s="40"/>
    </row>
    <row r="39" spans="2:11" ht="12.75">
      <c r="B39" s="26" t="str">
        <f>IF(Sprache!$C$4=1,Translation!D39,IF(Sprache!$C$4=2,Translation!E39,IF(Sprache!$C$4=3,Translation!F39,IF(Sprache!$C$4=4,Translation!G39,IF(Sprache!$C$4=5,Translation!H39,IF(Sprache!$C$4=6,Translation!I39,IF(Sprache!$C$4=7,Translation!J39,IF(Sprache!$C$4=8,Translation!K39,Translation!D39))))))))</f>
        <v>Präsenzmelder</v>
      </c>
      <c r="D39" s="26" t="s">
        <v>104</v>
      </c>
      <c r="E39" s="26" t="s">
        <v>159</v>
      </c>
      <c r="F39" s="49" t="s">
        <v>198</v>
      </c>
      <c r="G39" s="40"/>
      <c r="H39" s="40"/>
      <c r="I39" s="40"/>
      <c r="J39" s="40"/>
      <c r="K39" s="40"/>
    </row>
    <row r="40" spans="2:11" ht="12.75">
      <c r="B40" s="26" t="str">
        <f>IF(Sprache!$C$4=1,Translation!D40,IF(Sprache!$C$4=2,Translation!E40,IF(Sprache!$C$4=3,Translation!F40,IF(Sprache!$C$4=4,Translation!G40,IF(Sprache!$C$4=5,Translation!H40,IF(Sprache!$C$4=6,Translation!I40,IF(Sprache!$C$4=7,Translation!J40,IF(Sprache!$C$4=8,Translation!K40,Translation!D40))))))))</f>
        <v>Taupunktwächter</v>
      </c>
      <c r="D40" s="26" t="s">
        <v>105</v>
      </c>
      <c r="E40" s="26" t="s">
        <v>158</v>
      </c>
      <c r="F40" s="49" t="s">
        <v>199</v>
      </c>
      <c r="G40" s="40"/>
      <c r="H40" s="40"/>
      <c r="I40" s="40"/>
      <c r="J40" s="40"/>
      <c r="K40" s="40"/>
    </row>
    <row r="41" spans="2:11" ht="12.75">
      <c r="B41" s="26" t="str">
        <f>IF(Sprache!$C$4=1,Translation!D41,IF(Sprache!$C$4=2,Translation!E41,IF(Sprache!$C$4=3,Translation!F41,IF(Sprache!$C$4=4,Translation!G41,IF(Sprache!$C$4=5,Translation!H41,IF(Sprache!$C$4=6,Translation!I41,IF(Sprache!$C$4=7,Translation!J41,IF(Sprache!$C$4=8,Translation!K41,Translation!D41))))))))</f>
        <v>Beschreibung / Hilfe:</v>
      </c>
      <c r="D41" s="26" t="s">
        <v>29</v>
      </c>
      <c r="E41" s="26" t="s">
        <v>28</v>
      </c>
      <c r="F41" s="49" t="s">
        <v>200</v>
      </c>
      <c r="G41" s="40"/>
      <c r="H41" s="40"/>
      <c r="I41" s="40"/>
      <c r="J41" s="40"/>
      <c r="K41" s="40"/>
    </row>
    <row r="42" spans="2:6" ht="12.75">
      <c r="B42" s="26" t="str">
        <f>IF(Sprache!$C$4=1,Translation!D42,IF(Sprache!$C$4=2,Translation!E42,IF(Sprache!$C$4=3,Translation!F42,IF(Sprache!$C$4=4,Translation!G42,IF(Sprache!$C$4=5,Translation!H42,IF(Sprache!$C$4=6,Translation!I42,IF(Sprache!$C$4=7,Translation!J42,IF(Sprache!$C$4=8,Translation!K42,Translation!D42))))))))</f>
        <v>Sonstige</v>
      </c>
      <c r="D42" s="26" t="s">
        <v>106</v>
      </c>
      <c r="E42" s="26" t="s">
        <v>160</v>
      </c>
      <c r="F42" s="49" t="s">
        <v>201</v>
      </c>
    </row>
    <row r="43" spans="2:6" ht="12.75">
      <c r="B43" s="26" t="str">
        <f>IF(Sprache!$C$4=1,Translation!D43,IF(Sprache!$C$4=2,Translation!E43,IF(Sprache!$C$4=3,Translation!F43,IF(Sprache!$C$4=4,Translation!G43,IF(Sprache!$C$4=5,Translation!H43,IF(Sprache!$C$4=6,Translation!I43,IF(Sprache!$C$4=7,Translation!J43,IF(Sprache!$C$4=8,Translation!K43,Translation!D43))))))))</f>
        <v>Lichttaster</v>
      </c>
      <c r="D43" s="26" t="s">
        <v>107</v>
      </c>
      <c r="E43" s="26" t="s">
        <v>161</v>
      </c>
      <c r="F43" s="49" t="s">
        <v>202</v>
      </c>
    </row>
    <row r="44" spans="2:6" ht="12.75">
      <c r="B44" s="26" t="str">
        <f>IF(Sprache!$C$4=1,Translation!D44,IF(Sprache!$C$4=2,Translation!E44,IF(Sprache!$C$4=3,Translation!F44,IF(Sprache!$C$4=4,Translation!G44,IF(Sprache!$C$4=5,Translation!H44,IF(Sprache!$C$4=6,Translation!I44,IF(Sprache!$C$4=7,Translation!J44,IF(Sprache!$C$4=8,Translation!K44,Translation!D44))))))))</f>
        <v>Jalousietaster</v>
      </c>
      <c r="D44" s="26" t="s">
        <v>108</v>
      </c>
      <c r="E44" s="26" t="s">
        <v>162</v>
      </c>
      <c r="F44" s="49" t="s">
        <v>203</v>
      </c>
    </row>
    <row r="45" spans="2:6" ht="12.75">
      <c r="B45" s="26" t="str">
        <f>IF(Sprache!$C$4=1,Translation!D45,IF(Sprache!$C$4=2,Translation!E45,IF(Sprache!$C$4=3,Translation!F45,IF(Sprache!$C$4=4,Translation!G45,IF(Sprache!$C$4=5,Translation!H45,IF(Sprache!$C$4=6,Translation!I45,IF(Sprache!$C$4=7,Translation!J45,IF(Sprache!$C$4=8,Translation!K45,Translation!D45))))))))</f>
        <v>Szenentaster</v>
      </c>
      <c r="D45" s="26" t="s">
        <v>112</v>
      </c>
      <c r="E45" s="26" t="s">
        <v>163</v>
      </c>
      <c r="F45" s="49" t="s">
        <v>204</v>
      </c>
    </row>
    <row r="46" spans="2:6" ht="12.75">
      <c r="B46" s="26" t="str">
        <f>IF(Sprache!$C$4=1,Translation!D46,IF(Sprache!$C$4=2,Translation!E46,IF(Sprache!$C$4=3,Translation!F46,IF(Sprache!$C$4=4,Translation!G46,IF(Sprache!$C$4=5,Translation!H46,IF(Sprache!$C$4=6,Translation!I46,IF(Sprache!$C$4=7,Translation!J46,IF(Sprache!$C$4=8,Translation!K46,Translation!D46))))))))</f>
        <v>Präsenztaster</v>
      </c>
      <c r="D46" s="26" t="s">
        <v>109</v>
      </c>
      <c r="E46" s="26" t="s">
        <v>164</v>
      </c>
      <c r="F46" s="49" t="s">
        <v>205</v>
      </c>
    </row>
    <row r="47" spans="2:6" ht="12.75">
      <c r="B47" s="26" t="str">
        <f>IF(Sprache!$C$4=1,Translation!D47,IF(Sprache!$C$4=2,Translation!E47,IF(Sprache!$C$4=3,Translation!F47,IF(Sprache!$C$4=4,Translation!G47,IF(Sprache!$C$4=5,Translation!H47,IF(Sprache!$C$4=6,Translation!I47,IF(Sprache!$C$4=7,Translation!J47,IF(Sprache!$C$4=8,Translation!K47,Translation!D47))))))))</f>
        <v>Sensorkanäle</v>
      </c>
      <c r="D47" s="26" t="s">
        <v>110</v>
      </c>
      <c r="E47" s="26" t="s">
        <v>165</v>
      </c>
      <c r="F47" s="49" t="s">
        <v>206</v>
      </c>
    </row>
    <row r="48" spans="2:6" ht="12.75">
      <c r="B48" s="26" t="str">
        <f>IF(Sprache!$C$4=1,Translation!D48,IF(Sprache!$C$4=2,Translation!E48,IF(Sprache!$C$4=3,Translation!F48,IF(Sprache!$C$4=4,Translation!G48,IF(Sprache!$C$4=5,Translation!H48,IF(Sprache!$C$4=6,Translation!I48,IF(Sprache!$C$4=7,Translation!J48,IF(Sprache!$C$4=8,Translation!K48,Translation!D48))))))))</f>
        <v>Tasterkanäle</v>
      </c>
      <c r="D48" s="26" t="s">
        <v>111</v>
      </c>
      <c r="E48" s="26" t="s">
        <v>166</v>
      </c>
      <c r="F48" s="49" t="s">
        <v>207</v>
      </c>
    </row>
    <row r="49" spans="2:6" ht="12.75">
      <c r="B49" s="26" t="str">
        <f>IF(Sprache!$C$4=1,Translation!D49,IF(Sprache!$C$4=2,Translation!E49,IF(Sprache!$C$4=3,Translation!F49,IF(Sprache!$C$4=4,Translation!G49,IF(Sprache!$C$4=5,Translation!H49,IF(Sprache!$C$4=6,Translation!I49,IF(Sprache!$C$4=7,Translation!J49,IF(Sprache!$C$4=8,Translation!K49,Translation!D49))))))))</f>
        <v>Anzahl Eingänge</v>
      </c>
      <c r="D49" s="26" t="s">
        <v>127</v>
      </c>
      <c r="E49" s="26" t="s">
        <v>167</v>
      </c>
      <c r="F49" s="49" t="s">
        <v>208</v>
      </c>
    </row>
    <row r="50" spans="2:6" ht="12.75">
      <c r="B50" s="26" t="str">
        <f>IF(Sprache!$C$4=1,Translation!D50,IF(Sprache!$C$4=2,Translation!E50,IF(Sprache!$C$4=3,Translation!F50,IF(Sprache!$C$4=4,Translation!G50,IF(Sprache!$C$4=5,Translation!H50,IF(Sprache!$C$4=6,Translation!I50,IF(Sprache!$C$4=7,Translation!J50,IF(Sprache!$C$4=8,Translation!K50,Translation!D50))))))))</f>
        <v>Anzahl Taster</v>
      </c>
      <c r="D50" s="26" t="s">
        <v>129</v>
      </c>
      <c r="E50" s="26" t="s">
        <v>168</v>
      </c>
      <c r="F50" s="49" t="s">
        <v>209</v>
      </c>
    </row>
  </sheetData>
  <sheetProtection selectLockedCells="1"/>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6"/>
  <dimension ref="A1:K24"/>
  <sheetViews>
    <sheetView zoomScalePageLayoutView="0" workbookViewId="0" topLeftCell="A1">
      <selection activeCell="D4" sqref="D4"/>
    </sheetView>
  </sheetViews>
  <sheetFormatPr defaultColWidth="11.421875" defaultRowHeight="12.75"/>
  <cols>
    <col min="1" max="1" width="1.421875" style="38" customWidth="1"/>
    <col min="2" max="2" width="85.7109375" style="38" customWidth="1"/>
    <col min="3" max="3" width="1.421875" style="38" customWidth="1"/>
    <col min="4" max="6" width="85.7109375" style="38" customWidth="1"/>
    <col min="7" max="7" width="85.7109375" style="39" customWidth="1"/>
    <col min="8" max="10" width="85.7109375" style="38" customWidth="1"/>
    <col min="11" max="11" width="36.00390625" style="38" bestFit="1" customWidth="1"/>
    <col min="12" max="16384" width="11.421875" style="38" customWidth="1"/>
  </cols>
  <sheetData>
    <row r="1" spans="1:11" ht="7.5" customHeight="1">
      <c r="A1" s="39"/>
      <c r="B1" s="39"/>
      <c r="C1" s="39"/>
      <c r="D1" s="39"/>
      <c r="E1" s="39"/>
      <c r="F1" s="39"/>
      <c r="H1" s="39"/>
      <c r="I1" s="39"/>
      <c r="J1" s="39"/>
      <c r="K1" s="39"/>
    </row>
    <row r="2" spans="1:11" ht="12.75">
      <c r="A2" s="39"/>
      <c r="B2" s="41" t="s">
        <v>15</v>
      </c>
      <c r="C2" s="41"/>
      <c r="D2" s="41" t="s">
        <v>10</v>
      </c>
      <c r="E2" s="41" t="s">
        <v>11</v>
      </c>
      <c r="F2" s="41" t="s">
        <v>16</v>
      </c>
      <c r="G2" s="41" t="s">
        <v>17</v>
      </c>
      <c r="H2" s="41" t="s">
        <v>18</v>
      </c>
      <c r="I2" s="41" t="s">
        <v>25</v>
      </c>
      <c r="J2" s="41" t="s">
        <v>26</v>
      </c>
      <c r="K2" s="41" t="s">
        <v>27</v>
      </c>
    </row>
    <row r="3" spans="1:11" ht="7.5" customHeight="1">
      <c r="A3" s="39"/>
      <c r="B3" s="39"/>
      <c r="C3" s="39"/>
      <c r="D3" s="39"/>
      <c r="E3" s="39"/>
      <c r="F3" s="39"/>
      <c r="H3" s="39"/>
      <c r="I3" s="39"/>
      <c r="J3" s="39"/>
      <c r="K3" s="39"/>
    </row>
    <row r="4" spans="1:11" s="45" customFormat="1" ht="51">
      <c r="A4" s="42"/>
      <c r="B4" s="42" t="str">
        <f>IF(Sprache!$C$4=1,Help!D4,IF(Sprache!$C$4=2,Help!E4,IF(Sprache!$C$4=3,Help!F4,IF(Sprache!$C$4=4,Help!G4,IF(Sprache!$C$4=5,Help!H4,IF(Sprache!$C$4=6,Help!I4,IF(Sprache!$C$4=7,Help!J4,IF(Sprache!$C$4=8,Help!K4,Help!D4))))))))</f>
        <v>String ist ein Stromkreis, in dem PV-Module in Reihe geschaltet sind, um die festgelegte PV Spannung zu erreichen.
Die Anzahl der Strings pro Verteiler gibt die Anzahl der im Verteiler parallel geschalteten Strings an.</v>
      </c>
      <c r="C4" s="42"/>
      <c r="D4" s="42" t="s">
        <v>37</v>
      </c>
      <c r="E4" s="42" t="s">
        <v>59</v>
      </c>
      <c r="F4" s="43"/>
      <c r="G4" s="47"/>
      <c r="H4" s="48"/>
      <c r="I4" s="44"/>
      <c r="J4" s="46"/>
      <c r="K4" s="52"/>
    </row>
    <row r="5" spans="1:11" s="45" customFormat="1" ht="51">
      <c r="A5" s="42"/>
      <c r="B5" s="42" t="str">
        <f>IF(Sprache!$C$4=1,Help!D5,IF(Sprache!$C$4=2,Help!E5,IF(Sprache!$C$4=3,Help!F5,IF(Sprache!$C$4=4,Help!G5,IF(Sprache!$C$4=5,Help!H5,IF(Sprache!$C$4=6,Help!I5,IF(Sprache!$C$4=7,Help!J5,IF(Sprache!$C$4=8,Help!K5,Help!D5))))))))</f>
        <v>Die Stringdiode verhindert Rückströme in die parallel geschalteten Strings.
Der zulässige Nennstrom der Diode beträgt 3 A. Die Lösung ist somit in der Regel für Strings aus Dünnschichtmodulen geeignet.</v>
      </c>
      <c r="C5" s="42"/>
      <c r="D5" s="42" t="s">
        <v>41</v>
      </c>
      <c r="E5" s="42" t="s">
        <v>56</v>
      </c>
      <c r="F5" s="43"/>
      <c r="G5" s="47"/>
      <c r="H5" s="48"/>
      <c r="I5" s="44"/>
      <c r="J5" s="46"/>
      <c r="K5" s="52"/>
    </row>
    <row r="6" spans="1:11" s="45" customFormat="1" ht="76.5">
      <c r="A6" s="42"/>
      <c r="B6" s="42" t="str">
        <f>IF(Sprache!$C$4=1,Help!D6,IF(Sprache!$C$4=2,Help!E6,IF(Sprache!$C$4=3,Help!F6,IF(Sprache!$C$4=4,Help!G6,IF(Sprache!$C$4=5,Help!H6,IF(Sprache!$C$4=6,Help!I6,IF(Sprache!$C$4=7,Help!J6,IF(Sprache!$C$4=8,Help!K6,Help!D6))))))))</f>
        <v>Die Sicherung dient dem Schutz der Strings vor unzulässig hohen Rückströmen.
Die Auslegung der Sicherung hängt vom verwendeten PV-Modul (Datenblatt) ab und vom Sicherungshersteller (Kennlinie der Sicherung).
(z.B. Bussmann Sicherung: 1,56 x Kurzschlussstrom PV Modul (Isc))</v>
      </c>
      <c r="C6" s="42"/>
      <c r="D6" s="42" t="s">
        <v>57</v>
      </c>
      <c r="E6" s="42" t="s">
        <v>58</v>
      </c>
      <c r="F6" s="43"/>
      <c r="G6" s="47"/>
      <c r="H6" s="48"/>
      <c r="I6" s="44"/>
      <c r="J6" s="46"/>
      <c r="K6" s="52"/>
    </row>
    <row r="7" spans="1:11" s="45" customFormat="1" ht="25.5">
      <c r="A7" s="42"/>
      <c r="B7" s="42" t="str">
        <f>IF(Sprache!$C$4=1,Help!D7,IF(Sprache!$C$4=2,Help!E7,IF(Sprache!$C$4=3,Help!F7,IF(Sprache!$C$4=4,Help!G7,IF(Sprache!$C$4=5,Help!H7,IF(Sprache!$C$4=6,Help!I7,IF(Sprache!$C$4=7,Help!J7,IF(Sprache!$C$4=8,Help!K7,Help!D7))))))))</f>
        <v>Wenn keine Schutzeinrichtung ausgewählt wird, ist die höchstzulässige Rückstromfestigkeit des PV Moduls zu berücksichtigen (Datenblatt).</v>
      </c>
      <c r="C7" s="42"/>
      <c r="D7" s="42" t="s">
        <v>30</v>
      </c>
      <c r="E7" s="42" t="s">
        <v>60</v>
      </c>
      <c r="F7" s="43"/>
      <c r="G7" s="47"/>
      <c r="H7" s="48"/>
      <c r="I7" s="44"/>
      <c r="J7" s="46"/>
      <c r="K7" s="52"/>
    </row>
    <row r="8" spans="1:11" s="45" customFormat="1" ht="140.25">
      <c r="A8" s="42"/>
      <c r="B8" s="42" t="str">
        <f>IF(Sprache!$C$4=1,Help!D8,IF(Sprache!$C$4=2,Help!E8,IF(Sprache!$C$4=3,Help!F8,IF(Sprache!$C$4=4,Help!G8,IF(Sprache!$C$4=5,Help!H8,IF(Sprache!$C$4=6,Help!I8,IF(Sprache!$C$4=7,Help!J8,IF(Sprache!$C$4=8,Help!K8,Help!D8))))))))</f>
        <v>Die Diode in einem Potential (vorzugsweise im +) wirkt als Ventil, um Rückströme zu verhindern (klassische Anwendung für Dünnschichtmodule).
Dioden in beiden Potentialen (+ und -) antiparallel hat keinen technischen Vorteil und erzeugt zusätzliche Verlustleistung.
Die Sicherung in einem Potential verhindert ähnlich wie die Diode das entstehen von unzulässig hohen Rückströmen.
Sicherungen in beiden Potentialen (+ und -) schützt zusätzlich bei Gefahr eines doppelten Erdschlusses (oft länderspezifisch gefordert).</v>
      </c>
      <c r="C8" s="42"/>
      <c r="D8" s="42" t="s">
        <v>61</v>
      </c>
      <c r="E8" s="42" t="s">
        <v>62</v>
      </c>
      <c r="F8" s="43"/>
      <c r="G8" s="47"/>
      <c r="H8" s="48"/>
      <c r="I8" s="44"/>
      <c r="J8" s="46"/>
      <c r="K8" s="52"/>
    </row>
    <row r="9" spans="1:11" s="45" customFormat="1" ht="140.25">
      <c r="A9" s="42"/>
      <c r="B9" s="42" t="str">
        <f>IF(Sprache!$C$4=1,Help!D9,IF(Sprache!$C$4=2,Help!E9,IF(Sprache!$C$4=3,Help!F9,IF(Sprache!$C$4=4,Help!G9,IF(Sprache!$C$4=5,Help!H9,IF(Sprache!$C$4=6,Help!I9,IF(Sprache!$C$4=7,Help!J9,IF(Sprache!$C$4=8,Help!K9,Help!D9))))))))</f>
        <v>Die Diode in einem Potential (vorzugsweise im +) wirkt als Ventil, um Rückströme zu verhindern (klassische Anwendung für Dünnschichtmodule).
Dioden in beiden Potentialen (+ und -) antiparallel hat keinen technischen Vorteil und erzeugt zusätzliche Verlustleistung.
Die Sicherung in einem Potential verhindert ähnlich wie die Diode das entstehen von unzulässig hohen Rückströmen.
Sicherungen in beiden Potentialen (+ und -) schützt zusätzlich bei Gefahr eines doppelten Erdschlusses (oft länderspezifisch gefordert).</v>
      </c>
      <c r="C9" s="42"/>
      <c r="D9" s="42" t="s">
        <v>61</v>
      </c>
      <c r="E9" s="42" t="s">
        <v>62</v>
      </c>
      <c r="F9" s="43"/>
      <c r="G9" s="47"/>
      <c r="H9" s="48"/>
      <c r="I9" s="44"/>
      <c r="J9" s="46"/>
      <c r="K9" s="52"/>
    </row>
    <row r="10" spans="1:11" s="45" customFormat="1" ht="140.25">
      <c r="A10" s="42"/>
      <c r="B10" s="42" t="str">
        <f>IF(Sprache!$C$4=1,Help!D10,IF(Sprache!$C$4=2,Help!E10,IF(Sprache!$C$4=3,Help!F10,IF(Sprache!$C$4=4,Help!G10,IF(Sprache!$C$4=5,Help!H10,IF(Sprache!$C$4=6,Help!I10,IF(Sprache!$C$4=7,Help!J10,IF(Sprache!$C$4=8,Help!K10,Help!D10))))))))</f>
        <v>Die Diode in einem Potential (vorzugsweise im +) wirkt als Ventil, um Rückströme zu verhindern (klassische Anwendung für Dünnschichtmodule).
Dioden in beiden Potentialen (+ und -) antiparallel hat keinen technischen Vorteil und erzeugt zusätzliche Verlustleistung.
Die Sicherung in einem Potential verhindert ähnlich wie die Diode das entstehen von unzulässig hohen Rückströmen.
Sicherungen in beiden Potentialen (+ und -) schützt zusätzlich bei Gefahr eines doppelten Erdschlusses (oft länderspezifisch gefordert).</v>
      </c>
      <c r="C10" s="42"/>
      <c r="D10" s="42" t="s">
        <v>61</v>
      </c>
      <c r="E10" s="42" t="s">
        <v>62</v>
      </c>
      <c r="F10" s="43"/>
      <c r="G10" s="47"/>
      <c r="H10" s="48"/>
      <c r="I10" s="44"/>
      <c r="J10" s="46"/>
      <c r="K10" s="52"/>
    </row>
    <row r="11" spans="1:11" s="45" customFormat="1" ht="140.25">
      <c r="A11" s="42"/>
      <c r="B11" s="42" t="str">
        <f>IF(Sprache!$C$4=1,Help!D11,IF(Sprache!$C$4=2,Help!E11,IF(Sprache!$C$4=3,Help!F11,IF(Sprache!$C$4=4,Help!G11,IF(Sprache!$C$4=5,Help!H11,IF(Sprache!$C$4=6,Help!I11,IF(Sprache!$C$4=7,Help!J11,IF(Sprache!$C$4=8,Help!K11,Help!D11))))))))</f>
        <v>Die Diode in einem Potential vorzugsweise im + wirkt als Ventil, um Rückströme zu verhindern (klassische Anwendung für Dünnschichtmodule).
Dioden in beiden Potentialen (+ und -) antiparallel hat keinen technischen Vorteil und erzeugt zusätzliche Verlustleistung.
Die Sicherung in einem Potential verhindert ähnlich wie die Diode das entstehen von unzulässig hohen Rückströmen.
Sicherungen in beiden Potentialen (+ und -) schützt zusätzlich bei Gefahr eines doppelten Erdschlusses (oft länderspezifisch gefordert).</v>
      </c>
      <c r="C11" s="42"/>
      <c r="D11" s="42" t="s">
        <v>54</v>
      </c>
      <c r="E11" s="42" t="s">
        <v>62</v>
      </c>
      <c r="F11" s="43"/>
      <c r="G11" s="47"/>
      <c r="H11" s="48"/>
      <c r="I11" s="44"/>
      <c r="J11" s="46"/>
      <c r="K11" s="52"/>
    </row>
    <row r="12" spans="1:11" s="45" customFormat="1" ht="12.75">
      <c r="A12" s="42"/>
      <c r="B12" s="42" t="str">
        <f>IF(Sprache!$C$4=1,Help!D12,IF(Sprache!$C$4=2,Help!E12,IF(Sprache!$C$4=3,Help!F12,IF(Sprache!$C$4=4,Help!G12,IF(Sprache!$C$4=5,Help!H12,IF(Sprache!$C$4=6,Help!I12,IF(Sprache!$C$4=7,Help!J12,IF(Sprache!$C$4=8,Help!K12,Help!D12))))))))</f>
        <v>Isc ist der Kurzschlussstrom unter Standard-Testbedingungen (Datenblatt Modulhersteller).</v>
      </c>
      <c r="C12" s="42"/>
      <c r="D12" s="42" t="s">
        <v>42</v>
      </c>
      <c r="E12" s="42" t="s">
        <v>55</v>
      </c>
      <c r="F12" s="43"/>
      <c r="G12" s="47"/>
      <c r="H12" s="48"/>
      <c r="I12" s="44"/>
      <c r="J12" s="46"/>
      <c r="K12" s="52"/>
    </row>
    <row r="13" spans="1:11" s="45" customFormat="1" ht="63.75">
      <c r="A13" s="42"/>
      <c r="B13" s="42" t="str">
        <f>IF(Sprache!$C$4=1,Help!D13,IF(Sprache!$C$4=2,Help!E13,IF(Sprache!$C$4=3,Help!F13,IF(Sprache!$C$4=4,Help!G13,IF(Sprache!$C$4=5,Help!H13,IF(Sprache!$C$4=6,Help!I13,IF(Sprache!$C$4=7,Help!J13,IF(Sprache!$C$4=8,Help!K13,Help!D13))))))))</f>
        <v>Die maximale PV Spannung (Upv) berechnet sich aus der Anzahl der Module, die zu einem String in Reihe geschaltet werden.
Die maximale PV Spannung (Upv) gibt den Typ des zu verwendeten DC Freischalters und ÜSS vor (WieTap SCI 600 oder 1000).</v>
      </c>
      <c r="C13" s="42"/>
      <c r="D13" s="42" t="s">
        <v>43</v>
      </c>
      <c r="E13" s="42" t="s">
        <v>63</v>
      </c>
      <c r="F13" s="43"/>
      <c r="G13" s="47"/>
      <c r="H13" s="48"/>
      <c r="I13" s="44"/>
      <c r="J13" s="46"/>
      <c r="K13" s="52"/>
    </row>
    <row r="14" spans="1:11" s="45" customFormat="1" ht="63.75">
      <c r="A14" s="42"/>
      <c r="B14" s="42" t="str">
        <f>IF(Sprache!$C$4=1,Help!D14,IF(Sprache!$C$4=2,Help!E14,IF(Sprache!$C$4=3,Help!F14,IF(Sprache!$C$4=4,Help!G14,IF(Sprache!$C$4=5,Help!H14,IF(Sprache!$C$4=6,Help!I14,IF(Sprache!$C$4=7,Help!J14,IF(Sprache!$C$4=8,Help!K14,Help!D14))))))))</f>
        <v>Die maximale PV Spannung (Upv) berechnet sich aus der Anzahl der Module, die zu einem String in Reihe geschaltet werden.
Die maximale PV Spannung (Upv) gibt den Typ des zu verwendeten DC Freischalters und ÜSS vor (WieTap SCI 600 oder 1000).</v>
      </c>
      <c r="C14" s="42"/>
      <c r="D14" s="42" t="s">
        <v>43</v>
      </c>
      <c r="E14" s="42" t="s">
        <v>63</v>
      </c>
      <c r="F14" s="43"/>
      <c r="G14" s="47"/>
      <c r="H14" s="48"/>
      <c r="I14" s="44"/>
      <c r="J14" s="46"/>
      <c r="K14" s="52"/>
    </row>
    <row r="15" spans="1:11" s="45" customFormat="1" ht="25.5">
      <c r="A15" s="42"/>
      <c r="B15" s="42" t="str">
        <f>IF(Sprache!$C$4=1,Help!D15,IF(Sprache!$C$4=2,Help!E15,IF(Sprache!$C$4=3,Help!F15,IF(Sprache!$C$4=4,Help!G15,IF(Sprache!$C$4=5,Help!H15,IF(Sprache!$C$4=6,Help!I15,IF(Sprache!$C$4=7,Help!J15,IF(Sprache!$C$4=8,Help!K15,Help!D15))))))))</f>
        <v>Der DC Freischalter schaltet die PV-Gleichstromhauptkabel vom PV-Generator-Anschlusskasten zum Wechselrichter frei. </v>
      </c>
      <c r="C15" s="42"/>
      <c r="D15" s="42" t="s">
        <v>38</v>
      </c>
      <c r="E15" s="42" t="s">
        <v>64</v>
      </c>
      <c r="F15" s="43"/>
      <c r="G15" s="47"/>
      <c r="H15" s="48"/>
      <c r="I15" s="44"/>
      <c r="J15" s="46"/>
      <c r="K15" s="52"/>
    </row>
    <row r="16" spans="1:11" s="45" customFormat="1" ht="25.5">
      <c r="A16" s="42"/>
      <c r="B16" s="42" t="str">
        <f>IF(Sprache!$C$4=1,Help!D16,IF(Sprache!$C$4=2,Help!E16,IF(Sprache!$C$4=3,Help!F16,IF(Sprache!$C$4=4,Help!G16,IF(Sprache!$C$4=5,Help!H16,IF(Sprache!$C$4=6,Help!I16,IF(Sprache!$C$4=7,Help!J16,IF(Sprache!$C$4=8,Help!K16,Help!D16))))))))</f>
        <v>Der DC Freischalter schaltet die PV-Gleichstromhauptkabel vom PV-Generator-Anschlusskasten zum Wechselrichter frei. </v>
      </c>
      <c r="C16" s="42"/>
      <c r="D16" s="42" t="s">
        <v>38</v>
      </c>
      <c r="E16" s="42" t="s">
        <v>64</v>
      </c>
      <c r="F16" s="43"/>
      <c r="G16" s="47"/>
      <c r="H16" s="48"/>
      <c r="I16" s="44"/>
      <c r="J16" s="46"/>
      <c r="K16" s="52"/>
    </row>
    <row r="17" spans="1:11" s="45" customFormat="1" ht="63.75">
      <c r="A17" s="42"/>
      <c r="B17" s="42" t="str">
        <f>IF(Sprache!$C$4=1,Help!D17,IF(Sprache!$C$4=2,Help!E17,IF(Sprache!$C$4=3,Help!F17,IF(Sprache!$C$4=4,Help!G17,IF(Sprache!$C$4=5,Help!H17,IF(Sprache!$C$4=6,Help!I17,IF(Sprache!$C$4=7,Help!J17,IF(Sprache!$C$4=8,Help!K17,Help!D17))))))))</f>
        <v>Der Überspannungsableiter WieTap SCI 600/1000 wirkt als Überspannungsschutz mit kombinierter Abtrennvorrichtung und Kurzschlussvorrichtung.
Sichere Trennung durch eingebaute Sicherung im + wie auch im - Pfad, die im Kurzschlussfall sicher auslösen.</v>
      </c>
      <c r="C17" s="42"/>
      <c r="D17" s="42" t="s">
        <v>39</v>
      </c>
      <c r="E17" s="42" t="s">
        <v>65</v>
      </c>
      <c r="F17" s="43"/>
      <c r="G17" s="47"/>
      <c r="H17" s="48"/>
      <c r="I17" s="44"/>
      <c r="J17" s="46"/>
      <c r="K17" s="52"/>
    </row>
    <row r="18" spans="1:11" s="45" customFormat="1" ht="63.75">
      <c r="A18" s="42"/>
      <c r="B18" s="42" t="str">
        <f>IF(Sprache!$C$4=1,Help!D18,IF(Sprache!$C$4=2,Help!E18,IF(Sprache!$C$4=3,Help!F18,IF(Sprache!$C$4=4,Help!G18,IF(Sprache!$C$4=5,Help!H18,IF(Sprache!$C$4=6,Help!I18,IF(Sprache!$C$4=7,Help!J18,IF(Sprache!$C$4=8,Help!K18,Help!D18))))))))</f>
        <v>Der Blitzstrom-Ableiter (Typ1) DEHNlimit PV 1000 vereint folgende Funktionen blitzstromtragfähig, folgestromlöschend, leckstromfrei.
Bei unmittelbarer Installation vor dem Wechselrichter (5 m Regel) wirkt er zusätzlich als Feinschutz.</v>
      </c>
      <c r="C18" s="42"/>
      <c r="D18" s="42" t="s">
        <v>40</v>
      </c>
      <c r="E18" s="42" t="s">
        <v>66</v>
      </c>
      <c r="F18" s="43"/>
      <c r="G18" s="47"/>
      <c r="H18" s="48"/>
      <c r="I18" s="46"/>
      <c r="J18" s="46"/>
      <c r="K18" s="52"/>
    </row>
    <row r="19" spans="1:11" s="45" customFormat="1" ht="12.75">
      <c r="A19" s="42"/>
      <c r="B19" s="42" t="str">
        <f>IF(Sprache!$C$4=1,Help!D19,IF(Sprache!$C$4=2,Help!E19,IF(Sprache!$C$4=3,Help!F19,IF(Sprache!$C$4=4,Help!G19,IF(Sprache!$C$4=5,Help!H19,IF(Sprache!$C$4=6,Help!I19,IF(Sprache!$C$4=7,Help!J19,IF(Sprache!$C$4=8,Help!K19,Help!D19))))))))</f>
        <v>Applikation ohne Überspannungsschutz.</v>
      </c>
      <c r="C19" s="42"/>
      <c r="D19" s="42" t="s">
        <v>35</v>
      </c>
      <c r="E19" s="42" t="s">
        <v>49</v>
      </c>
      <c r="F19" s="43"/>
      <c r="G19" s="47"/>
      <c r="H19" s="48"/>
      <c r="I19" s="46"/>
      <c r="J19" s="46"/>
      <c r="K19" s="52"/>
    </row>
    <row r="20" spans="1:11" s="45" customFormat="1" ht="12.75">
      <c r="A20" s="42"/>
      <c r="B20" s="42" t="str">
        <f>IF(Sprache!$C$4=1,Help!D20,IF(Sprache!$C$4=2,Help!E20,IF(Sprache!$C$4=3,Help!F20,IF(Sprache!$C$4=4,Help!G20,IF(Sprache!$C$4=5,Help!H20,IF(Sprache!$C$4=6,Help!I20,IF(Sprache!$C$4=7,Help!J20,IF(Sprache!$C$4=8,Help!K20,Help!D20))))))))</f>
        <v>Stringanschlüsse steckbar mit PST40i1.</v>
      </c>
      <c r="C20" s="42"/>
      <c r="D20" s="42" t="s">
        <v>31</v>
      </c>
      <c r="E20" s="42" t="s">
        <v>50</v>
      </c>
      <c r="F20" s="43"/>
      <c r="G20" s="47"/>
      <c r="H20" s="48"/>
      <c r="I20" s="46"/>
      <c r="J20" s="46"/>
      <c r="K20" s="52"/>
    </row>
    <row r="21" spans="1:11" s="45" customFormat="1" ht="12.75">
      <c r="A21" s="42"/>
      <c r="B21" s="42" t="str">
        <f>IF(Sprache!$C$4=1,Help!D21,IF(Sprache!$C$4=2,Help!E21,IF(Sprache!$C$4=3,Help!F21,IF(Sprache!$C$4=4,Help!G21,IF(Sprache!$C$4=5,Help!H21,IF(Sprache!$C$4=6,Help!I21,IF(Sprache!$C$4=7,Help!J21,IF(Sprache!$C$4=8,Help!K21,Help!D21))))))))</f>
        <v>Stringanschlüsse konventionell mit Verschraubung.</v>
      </c>
      <c r="C21" s="42"/>
      <c r="D21" s="42" t="s">
        <v>32</v>
      </c>
      <c r="E21" s="42" t="s">
        <v>51</v>
      </c>
      <c r="F21" s="43"/>
      <c r="G21" s="47"/>
      <c r="H21" s="48"/>
      <c r="I21" s="46"/>
      <c r="J21" s="46"/>
      <c r="K21" s="52"/>
    </row>
    <row r="22" spans="1:11" s="45" customFormat="1" ht="12.75">
      <c r="A22" s="42"/>
      <c r="B22" s="42" t="str">
        <f>IF(Sprache!$C$4=1,Help!D22,IF(Sprache!$C$4=2,Help!E22,IF(Sprache!$C$4=3,Help!F22,IF(Sprache!$C$4=4,Help!G22,IF(Sprache!$C$4=5,Help!H22,IF(Sprache!$C$4=6,Help!I22,IF(Sprache!$C$4=7,Help!J22,IF(Sprache!$C$4=8,Help!K22,Help!D22))))))))</f>
        <v>Einzelstringüberwachung eine Messeinheit pro String.</v>
      </c>
      <c r="C22" s="42"/>
      <c r="D22" s="42" t="s">
        <v>33</v>
      </c>
      <c r="E22" s="42" t="s">
        <v>52</v>
      </c>
      <c r="F22" s="43"/>
      <c r="G22" s="47"/>
      <c r="H22" s="48"/>
      <c r="I22" s="46"/>
      <c r="J22" s="46"/>
      <c r="K22" s="52"/>
    </row>
    <row r="23" spans="1:11" s="45" customFormat="1" ht="25.5">
      <c r="A23" s="42"/>
      <c r="B23" s="42" t="str">
        <f>IF(Sprache!$C$4=1,Help!D23,IF(Sprache!$C$4=2,Help!E23,IF(Sprache!$C$4=3,Help!F23,IF(Sprache!$C$4=4,Help!G23,IF(Sprache!$C$4=5,Help!H23,IF(Sprache!$C$4=6,Help!I23,IF(Sprache!$C$4=7,Help!J23,IF(Sprache!$C$4=8,Help!K23,Help!D23))))))))</f>
        <v>Multistringüberwachung unter Vorgabe wieviele Strings über eine Messeinheit geführt werden.</v>
      </c>
      <c r="C23" s="42"/>
      <c r="D23" s="42" t="s">
        <v>36</v>
      </c>
      <c r="E23" s="42" t="s">
        <v>53</v>
      </c>
      <c r="F23" s="43"/>
      <c r="G23" s="47"/>
      <c r="H23" s="48"/>
      <c r="I23" s="46"/>
      <c r="J23" s="46"/>
      <c r="K23" s="52"/>
    </row>
    <row r="24" spans="1:11" s="45" customFormat="1" ht="12.75">
      <c r="A24" s="42"/>
      <c r="B24" s="42" t="str">
        <f>IF(Sprache!$C$4=1,Help!D24,IF(Sprache!$C$4=2,Help!E24,IF(Sprache!$C$4=3,Help!F24,IF(Sprache!$C$4=4,Help!G24,IF(Sprache!$C$4=5,Help!H24,IF(Sprache!$C$4=6,Help!I24,IF(Sprache!$C$4=7,Help!J24,IF(Sprache!$C$4=8,Help!K24,Help!D24))))))))</f>
        <v>Applikation ohne Überwachung.</v>
      </c>
      <c r="C24" s="42"/>
      <c r="D24" s="42" t="s">
        <v>34</v>
      </c>
      <c r="E24" s="42" t="s">
        <v>48</v>
      </c>
      <c r="F24" s="43"/>
      <c r="G24" s="47"/>
      <c r="H24" s="48"/>
      <c r="I24" s="46"/>
      <c r="J24" s="46"/>
      <c r="K24" s="52"/>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Nieborg Thomas</cp:lastModifiedBy>
  <cp:lastPrinted>2014-09-05T12:34:55Z</cp:lastPrinted>
  <dcterms:created xsi:type="dcterms:W3CDTF">1996-10-17T05:27:31Z</dcterms:created>
  <dcterms:modified xsi:type="dcterms:W3CDTF">2014-09-05T12:35:48Z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